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61" yWindow="65401" windowWidth="14955" windowHeight="7995" activeTab="1"/>
  </bookViews>
  <sheets>
    <sheet name="데이타" sheetId="1" r:id="rId1"/>
    <sheet name="챠트" sheetId="4" r:id="rId2"/>
  </sheets>
  <definedNames>
    <definedName name="_xlnm.Print_Area" localSheetId="1">'챠트'!$A$1:$N$32</definedName>
    <definedName name="만족도1">'데이타'!$A$5:$AC$134</definedName>
  </definedNames>
  <calcPr calcId="145621"/>
</workbook>
</file>

<file path=xl/sharedStrings.xml><?xml version="1.0" encoding="utf-8"?>
<sst xmlns="http://schemas.openxmlformats.org/spreadsheetml/2006/main" count="219" uniqueCount="75">
  <si>
    <t>학생</t>
  </si>
  <si>
    <t>학부모</t>
  </si>
  <si>
    <t>계</t>
  </si>
  <si>
    <t>매우만족</t>
  </si>
  <si>
    <t>만족</t>
  </si>
  <si>
    <t>보통</t>
  </si>
  <si>
    <t>부족</t>
  </si>
  <si>
    <t>매우부족</t>
  </si>
  <si>
    <t>만족계</t>
  </si>
  <si>
    <t>만족도</t>
  </si>
  <si>
    <t>응답계</t>
  </si>
  <si>
    <t>비율</t>
  </si>
  <si>
    <t>비율</t>
  </si>
  <si>
    <t>1)~5) 계</t>
  </si>
  <si>
    <t>만족도(%)</t>
  </si>
  <si>
    <t>구   분</t>
  </si>
  <si>
    <t>시흥월곶초등학교</t>
  </si>
  <si>
    <t>과학</t>
  </si>
  <si>
    <t>로봇</t>
  </si>
  <si>
    <t>미술</t>
  </si>
  <si>
    <t>바둑</t>
  </si>
  <si>
    <t>바이올린</t>
  </si>
  <si>
    <t>수학4</t>
  </si>
  <si>
    <t>수학6</t>
  </si>
  <si>
    <t>2)교수 능력과 방법</t>
  </si>
  <si>
    <t>3)수업 내용</t>
  </si>
  <si>
    <t>4)소질 계발과 실력향상에 도움</t>
  </si>
  <si>
    <t>5)사교육비 경감</t>
  </si>
  <si>
    <t>1)학생에 대한 이해 와 친절도</t>
  </si>
  <si>
    <t>수학5</t>
  </si>
  <si>
    <t>역사</t>
  </si>
  <si>
    <t>교과영어1</t>
  </si>
  <si>
    <t>교과영어2</t>
  </si>
  <si>
    <t>항공과학</t>
  </si>
  <si>
    <t>북아트</t>
  </si>
  <si>
    <t>클레이</t>
  </si>
  <si>
    <t>영어</t>
  </si>
  <si>
    <t>영재마술</t>
  </si>
  <si>
    <t>주산암산</t>
  </si>
  <si>
    <t>창의수학</t>
  </si>
  <si>
    <t>컴퓨터</t>
  </si>
  <si>
    <t>한자속독</t>
  </si>
  <si>
    <t>축구</t>
  </si>
  <si>
    <t>우쿨렐레</t>
  </si>
  <si>
    <t>쿠메이킹</t>
  </si>
  <si>
    <t>포크기타</t>
  </si>
  <si>
    <t>수학2</t>
  </si>
  <si>
    <t>수학3</t>
  </si>
  <si>
    <t>2015학년도 하반기 방과후학교 만족도 조사 결과</t>
  </si>
  <si>
    <t>과학
(김성문)</t>
  </si>
  <si>
    <t>로봇
(이재승)</t>
  </si>
  <si>
    <t>미술
(박정아)</t>
  </si>
  <si>
    <t>바둑
(김영규)</t>
  </si>
  <si>
    <t>바이올린
(이은영)</t>
  </si>
  <si>
    <t>북아트
(박현정)</t>
  </si>
  <si>
    <t>클레이&amp;
생활공예
(송지은)</t>
  </si>
  <si>
    <t>영어
(최수연)</t>
  </si>
  <si>
    <t>영재마술
(김기훈)</t>
  </si>
  <si>
    <t>주산암산
(정은미)</t>
  </si>
  <si>
    <t>창의수학
(김영순)</t>
  </si>
  <si>
    <t>컴퓨터
(김경민)</t>
  </si>
  <si>
    <t>한자속독
(고혜숙)</t>
  </si>
  <si>
    <t>항공과학
(서신규)</t>
  </si>
  <si>
    <t>축구
(김신규)</t>
  </si>
  <si>
    <t>우쿨렐레
(박정훈)</t>
  </si>
  <si>
    <t>쿠키메이킹
(송지은)</t>
  </si>
  <si>
    <t>포크기타
(이동화)</t>
  </si>
  <si>
    <t>수학2
(박정임)</t>
  </si>
  <si>
    <t>수학3
(정주영)</t>
  </si>
  <si>
    <t>수학4
(김영욱)</t>
  </si>
  <si>
    <t>수학5
(엄성호)</t>
  </si>
  <si>
    <t>수학6
(박정미)</t>
  </si>
  <si>
    <t>역사
(김신규)</t>
  </si>
  <si>
    <t>교과영어1
(한다롱)</t>
  </si>
  <si>
    <t>교과영어2
(류영휘)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</si>
</sst>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8"/>
      <color theme="1"/>
      <name val="HY울릉도M"/>
      <family val="1"/>
    </font>
    <font>
      <sz val="24"/>
      <color theme="1"/>
      <name val="HY울릉도M"/>
      <family val="1"/>
    </font>
    <font>
      <sz val="11"/>
      <color theme="1"/>
      <name val="HY울릉도M"/>
      <family val="1"/>
    </font>
    <font>
      <b/>
      <sz val="11"/>
      <color theme="1"/>
      <name val="HY울릉도M"/>
      <family val="1"/>
    </font>
    <font>
      <b/>
      <sz val="10"/>
      <color theme="1"/>
      <name val="Calibri"/>
      <family val="3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/>
    </border>
    <border>
      <left style="double"/>
      <right style="hair">
        <color theme="0" tint="-0.24993999302387238"/>
      </right>
      <top style="thin"/>
      <bottom style="hair">
        <color theme="0" tint="-0.24993999302387238"/>
      </bottom>
    </border>
    <border>
      <left style="double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double"/>
      <right style="hair">
        <color theme="0" tint="-0.24993999302387238"/>
      </right>
      <top style="hair">
        <color theme="0" tint="-0.24993999302387238"/>
      </top>
      <bottom style="thin"/>
    </border>
    <border>
      <left style="double"/>
      <right style="hair">
        <color theme="0" tint="-0.24993999302387238"/>
      </right>
      <top/>
      <bottom style="hair">
        <color theme="0" tint="-0.24993999302387238"/>
      </bottom>
    </border>
    <border>
      <left style="double"/>
      <right style="hair">
        <color theme="0" tint="-0.24993999302387238"/>
      </right>
      <top style="hair">
        <color theme="0" tint="-0.24993999302387238"/>
      </top>
      <bottom/>
    </border>
    <border>
      <left/>
      <right/>
      <top/>
      <bottom style="thin"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hair">
        <color theme="0" tint="-0.24993999302387238"/>
      </left>
      <right style="hair">
        <color theme="0" tint="-0.24993999302387238"/>
      </right>
      <top style="thin"/>
      <bottom/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/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/>
      <bottom style="thin"/>
    </border>
    <border>
      <left style="double"/>
      <right style="hair">
        <color theme="0" tint="-0.24993999302387238"/>
      </right>
      <top style="hair">
        <color theme="0" tint="-0.24993999302387238"/>
      </top>
      <bottom style="double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double"/>
    </border>
    <border>
      <left style="hair">
        <color theme="0" tint="-0.24993999302387238"/>
      </left>
      <right style="thin"/>
      <top style="hair">
        <color theme="0" tint="-0.24993999302387238"/>
      </top>
      <bottom style="double"/>
    </border>
    <border>
      <left style="thin"/>
      <right style="hair">
        <color theme="0" tint="-0.24993999302387238"/>
      </right>
      <top style="hair">
        <color theme="0" tint="-0.24993999302387238"/>
      </top>
      <bottom style="double"/>
    </border>
    <border>
      <left style="hair">
        <color theme="0" tint="-0.24993999302387238"/>
      </left>
      <right/>
      <top style="hair">
        <color theme="0" tint="-0.24993999302387238"/>
      </top>
      <bottom style="double"/>
    </border>
    <border>
      <left style="hair">
        <color theme="0" tint="-0.24993999302387238"/>
      </left>
      <right style="medium"/>
      <top style="hair">
        <color theme="0" tint="-0.24993999302387238"/>
      </top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hair">
        <color theme="0" tint="-0.24993999302387238"/>
      </left>
      <right style="thin"/>
      <top style="thin"/>
      <bottom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/>
      <bottom/>
    </border>
    <border>
      <left style="hair">
        <color theme="0" tint="-0.24993999302387238"/>
      </left>
      <right style="double"/>
      <top style="hair">
        <color theme="0" tint="-0.24993999302387238"/>
      </top>
      <bottom style="thin"/>
    </border>
    <border diagonalUp="1">
      <left style="thin"/>
      <right style="hair">
        <color theme="0" tint="-0.24993999302387238"/>
      </right>
      <top style="thin"/>
      <bottom style="hair">
        <color theme="0" tint="-0.24993999302387238"/>
      </bottom>
      <diagonal style="thin"/>
    </border>
    <border diagonalUp="1"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  <diagonal style="thin"/>
    </border>
    <border diagonalUp="1">
      <left style="thin"/>
      <right style="hair">
        <color theme="0" tint="-0.24993999302387238"/>
      </right>
      <top style="hair">
        <color theme="0" tint="-0.24993999302387238"/>
      </top>
      <bottom style="thin"/>
      <diagonal style="thin"/>
    </border>
    <border diagonalUp="1">
      <left style="thin"/>
      <right style="hair">
        <color theme="0" tint="-0.24993999302387238"/>
      </right>
      <top/>
      <bottom style="hair">
        <color theme="0" tint="-0.24993999302387238"/>
      </bottom>
      <diagonal style="thin"/>
    </border>
    <border diagonalUp="1">
      <left style="thin"/>
      <right style="hair">
        <color theme="0" tint="-0.24993999302387238"/>
      </right>
      <top style="hair">
        <color theme="0" tint="-0.24993999302387238"/>
      </top>
      <bottom/>
      <diagonal style="thin"/>
    </border>
    <border>
      <left style="hair">
        <color theme="0" tint="-0.24993999302387238"/>
      </left>
      <right/>
      <top style="double"/>
      <bottom style="hair">
        <color theme="0" tint="-0.24993999302387238"/>
      </bottom>
    </border>
    <border>
      <left style="double"/>
      <right style="hair">
        <color theme="0" tint="-0.24993999302387238"/>
      </right>
      <top style="double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double"/>
      <bottom style="hair">
        <color theme="0" tint="-0.24993999302387238"/>
      </bottom>
    </border>
    <border>
      <left style="hair">
        <color theme="0" tint="-0.24993999302387238"/>
      </left>
      <right style="thin"/>
      <top style="double"/>
      <bottom style="hair">
        <color theme="0" tint="-0.24993999302387238"/>
      </bottom>
    </border>
    <border>
      <left style="thin"/>
      <right style="hair">
        <color theme="0" tint="-0.24993999302387238"/>
      </right>
      <top style="double"/>
      <bottom style="hair">
        <color theme="0" tint="-0.24993999302387238"/>
      </bottom>
    </border>
    <border diagonalUp="1">
      <left style="thin"/>
      <right style="hair">
        <color theme="0" tint="-0.24993999302387238"/>
      </right>
      <top style="double"/>
      <bottom style="hair">
        <color theme="0" tint="-0.24993999302387238"/>
      </bottom>
      <diagonal style="thin"/>
    </border>
    <border>
      <left style="thin"/>
      <right/>
      <top style="double"/>
      <bottom/>
    </border>
    <border>
      <left style="hair">
        <color theme="0" tint="-0.24993999302387238"/>
      </left>
      <right style="hair">
        <color theme="0" tint="-0.24993999302387238"/>
      </right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medium"/>
    </border>
    <border>
      <left style="double"/>
      <right style="hair">
        <color theme="0" tint="-0.24993999302387238"/>
      </right>
      <top style="hair">
        <color theme="0" tint="-0.24993999302387238"/>
      </top>
      <bottom style="medium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medium"/>
    </border>
    <border>
      <left style="hair">
        <color theme="0" tint="-0.24993999302387238"/>
      </left>
      <right style="thin"/>
      <top/>
      <bottom style="medium"/>
    </border>
    <border>
      <left style="thin"/>
      <right style="hair">
        <color theme="0" tint="-0.24993999302387238"/>
      </right>
      <top style="hair">
        <color theme="0" tint="-0.24993999302387238"/>
      </top>
      <bottom style="medium"/>
    </border>
    <border diagonalUp="1">
      <left style="thin"/>
      <right style="hair">
        <color theme="0" tint="-0.24993999302387238"/>
      </right>
      <top style="hair">
        <color theme="0" tint="-0.24993999302387238"/>
      </top>
      <bottom style="medium"/>
      <diagonal style="thin"/>
    </border>
    <border>
      <left/>
      <right/>
      <top/>
      <bottom style="medium"/>
    </border>
    <border>
      <left style="hair">
        <color theme="0" tint="-0.24993999302387238"/>
      </left>
      <right style="hair">
        <color theme="0" tint="-0.24993999302387238"/>
      </right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hair">
        <color theme="0" tint="-0.24993999302387238"/>
      </left>
      <right/>
      <top style="medium"/>
      <bottom style="hair">
        <color theme="0" tint="-0.24993999302387238"/>
      </bottom>
    </border>
    <border>
      <left style="double"/>
      <right style="hair">
        <color theme="0" tint="-0.24993999302387238"/>
      </right>
      <top style="medium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medium"/>
      <bottom style="hair">
        <color theme="0" tint="-0.24993999302387238"/>
      </bottom>
    </border>
    <border>
      <left style="hair">
        <color theme="0" tint="-0.24993999302387238"/>
      </left>
      <right style="thin"/>
      <top style="medium"/>
      <bottom style="hair">
        <color theme="0" tint="-0.24993999302387238"/>
      </bottom>
    </border>
    <border>
      <left style="thin"/>
      <right style="hair">
        <color theme="0" tint="-0.24993999302387238"/>
      </right>
      <top style="medium"/>
      <bottom style="hair">
        <color theme="0" tint="-0.24993999302387238"/>
      </bottom>
    </border>
    <border diagonalUp="1">
      <left style="thin"/>
      <right style="hair">
        <color theme="0" tint="-0.24993999302387238"/>
      </right>
      <top style="medium"/>
      <bottom style="hair">
        <color theme="0" tint="-0.24993999302387238"/>
      </bottom>
      <diagonal style="thin"/>
    </border>
    <border>
      <left style="thin"/>
      <right/>
      <top style="medium"/>
      <bottom/>
    </border>
    <border>
      <left style="hair">
        <color theme="0" tint="-0.24993999302387238"/>
      </left>
      <right style="hair">
        <color theme="0" tint="-0.24993999302387238"/>
      </right>
      <top style="medium"/>
      <bottom/>
    </border>
    <border>
      <left/>
      <right style="medium"/>
      <top style="medium"/>
      <bottom/>
    </border>
    <border>
      <left style="hair">
        <color theme="0" tint="-0.24993999302387238"/>
      </left>
      <right style="medium"/>
      <top style="medium"/>
      <bottom style="hair">
        <color theme="0" tint="-0.24993999302387238"/>
      </bottom>
    </border>
    <border>
      <left style="medium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medium"/>
      <right style="hair">
        <color theme="0" tint="-0.24993999302387238"/>
      </right>
      <top style="hair">
        <color theme="0" tint="-0.2499399930238723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hair">
        <color theme="0" tint="-0.24993999302387238"/>
      </right>
      <top style="hair">
        <color theme="0" tint="-0.24993999302387238"/>
      </top>
      <bottom style="thin"/>
    </border>
    <border>
      <left style="medium"/>
      <right style="hair">
        <color theme="0" tint="-0.24993999302387238"/>
      </right>
      <top style="thin"/>
      <bottom style="hair">
        <color theme="0" tint="-0.24993999302387238"/>
      </bottom>
    </border>
    <border>
      <left style="medium"/>
      <right style="hair">
        <color theme="0" tint="-0.24993999302387238"/>
      </right>
      <top/>
      <bottom/>
    </border>
    <border>
      <left style="medium"/>
      <right style="hair">
        <color theme="0" tint="-0.24993999302387238"/>
      </right>
      <top/>
      <bottom style="thin"/>
    </border>
    <border>
      <left style="medium"/>
      <right style="hair">
        <color theme="0" tint="-0.24993999302387238"/>
      </right>
      <top style="hair">
        <color theme="0" tint="-0.24993999302387238"/>
      </top>
      <bottom style="medium"/>
    </border>
    <border>
      <left style="medium"/>
      <right style="hair">
        <color theme="0" tint="-0.24993999302387238"/>
      </right>
      <top style="double"/>
      <bottom style="hair">
        <color theme="0" tint="-0.24993999302387238"/>
      </bottom>
    </border>
    <border>
      <left style="medium"/>
      <right style="hair">
        <color theme="0" tint="-0.24993999302387238"/>
      </right>
      <top/>
      <bottom style="hair">
        <color theme="0" tint="-0.24993999302387238"/>
      </bottom>
    </border>
    <border>
      <left style="medium"/>
      <right style="hair">
        <color theme="0" tint="-0.24993999302387238"/>
      </right>
      <top style="thin"/>
      <bottom/>
    </border>
    <border>
      <left style="medium"/>
      <right style="hair">
        <color theme="0" tint="-0.24993999302387238"/>
      </right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2" borderId="27" xfId="0" applyNumberFormat="1" applyFont="1" applyFill="1" applyBorder="1" applyAlignment="1">
      <alignment horizontal="center" vertical="center"/>
    </xf>
    <xf numFmtId="177" fontId="3" fillId="2" borderId="28" xfId="0" applyNumberFormat="1" applyFont="1" applyFill="1" applyBorder="1" applyAlignment="1">
      <alignment horizontal="center" vertical="center"/>
    </xf>
    <xf numFmtId="177" fontId="3" fillId="2" borderId="29" xfId="0" applyNumberFormat="1" applyFont="1" applyFill="1" applyBorder="1" applyAlignment="1">
      <alignment horizontal="center" vertical="center"/>
    </xf>
    <xf numFmtId="177" fontId="3" fillId="3" borderId="30" xfId="0" applyNumberFormat="1" applyFont="1" applyFill="1" applyBorder="1" applyAlignment="1">
      <alignment horizontal="center" vertical="center"/>
    </xf>
    <xf numFmtId="177" fontId="3" fillId="3" borderId="27" xfId="0" applyNumberFormat="1" applyFont="1" applyFill="1" applyBorder="1" applyAlignment="1">
      <alignment horizontal="center" vertical="center"/>
    </xf>
    <xf numFmtId="177" fontId="3" fillId="3" borderId="31" xfId="0" applyNumberFormat="1" applyFont="1" applyFill="1" applyBorder="1" applyAlignment="1">
      <alignment horizontal="center" vertical="center"/>
    </xf>
    <xf numFmtId="177" fontId="3" fillId="4" borderId="27" xfId="0" applyNumberFormat="1" applyFont="1" applyFill="1" applyBorder="1" applyAlignment="1">
      <alignment horizontal="center" vertical="center"/>
    </xf>
    <xf numFmtId="177" fontId="3" fillId="4" borderId="28" xfId="0" applyNumberFormat="1" applyFont="1" applyFill="1" applyBorder="1" applyAlignment="1">
      <alignment horizontal="center" vertical="center"/>
    </xf>
    <xf numFmtId="177" fontId="3" fillId="4" borderId="29" xfId="0" applyNumberFormat="1" applyFont="1" applyFill="1" applyBorder="1" applyAlignment="1">
      <alignment horizontal="center" vertical="center"/>
    </xf>
    <xf numFmtId="177" fontId="3" fillId="5" borderId="30" xfId="0" applyNumberFormat="1" applyFont="1" applyFill="1" applyBorder="1" applyAlignment="1">
      <alignment horizontal="center" vertical="center"/>
    </xf>
    <xf numFmtId="177" fontId="3" fillId="5" borderId="27" xfId="0" applyNumberFormat="1" applyFont="1" applyFill="1" applyBorder="1" applyAlignment="1">
      <alignment horizontal="center" vertical="center"/>
    </xf>
    <xf numFmtId="177" fontId="3" fillId="5" borderId="31" xfId="0" applyNumberFormat="1" applyFont="1" applyFill="1" applyBorder="1" applyAlignment="1">
      <alignment horizontal="center" vertical="center"/>
    </xf>
    <xf numFmtId="177" fontId="3" fillId="2" borderId="30" xfId="0" applyNumberFormat="1" applyFont="1" applyFill="1" applyBorder="1" applyAlignment="1">
      <alignment horizontal="center" vertical="center"/>
    </xf>
    <xf numFmtId="177" fontId="3" fillId="2" borderId="31" xfId="0" applyNumberFormat="1" applyFont="1" applyFill="1" applyBorder="1" applyAlignment="1">
      <alignment horizontal="center" vertical="center"/>
    </xf>
    <xf numFmtId="177" fontId="3" fillId="3" borderId="28" xfId="0" applyNumberFormat="1" applyFont="1" applyFill="1" applyBorder="1" applyAlignment="1">
      <alignment horizontal="center" vertical="center"/>
    </xf>
    <xf numFmtId="177" fontId="3" fillId="3" borderId="29" xfId="0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177" fontId="3" fillId="4" borderId="7" xfId="0" applyNumberFormat="1" applyFont="1" applyFill="1" applyBorder="1" applyAlignment="1">
      <alignment horizontal="center" vertical="center"/>
    </xf>
    <xf numFmtId="177" fontId="3" fillId="4" borderId="10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3" fillId="9" borderId="38" xfId="0" applyNumberFormat="1" applyFont="1" applyFill="1" applyBorder="1" applyAlignment="1">
      <alignment horizontal="center" vertical="center"/>
    </xf>
    <xf numFmtId="176" fontId="3" fillId="6" borderId="39" xfId="0" applyNumberFormat="1" applyFont="1" applyFill="1" applyBorder="1" applyAlignment="1">
      <alignment horizontal="center" vertical="center"/>
    </xf>
    <xf numFmtId="176" fontId="3" fillId="6" borderId="38" xfId="0" applyNumberFormat="1" applyFont="1" applyFill="1" applyBorder="1" applyAlignment="1">
      <alignment horizontal="center" vertical="center"/>
    </xf>
    <xf numFmtId="176" fontId="3" fillId="6" borderId="40" xfId="0" applyNumberFormat="1" applyFont="1" applyFill="1" applyBorder="1" applyAlignment="1">
      <alignment horizontal="center" vertical="center"/>
    </xf>
    <xf numFmtId="176" fontId="3" fillId="7" borderId="38" xfId="0" applyNumberFormat="1" applyFont="1" applyFill="1" applyBorder="1" applyAlignment="1">
      <alignment horizontal="center" vertical="center"/>
    </xf>
    <xf numFmtId="176" fontId="3" fillId="8" borderId="39" xfId="0" applyNumberFormat="1" applyFont="1" applyFill="1" applyBorder="1" applyAlignment="1">
      <alignment horizontal="center" vertical="center"/>
    </xf>
    <xf numFmtId="176" fontId="3" fillId="8" borderId="38" xfId="0" applyNumberFormat="1" applyFont="1" applyFill="1" applyBorder="1" applyAlignment="1">
      <alignment horizontal="center" vertical="center"/>
    </xf>
    <xf numFmtId="176" fontId="3" fillId="8" borderId="40" xfId="0" applyNumberFormat="1" applyFont="1" applyFill="1" applyBorder="1" applyAlignment="1">
      <alignment horizontal="center" vertical="center"/>
    </xf>
    <xf numFmtId="176" fontId="3" fillId="9" borderId="39" xfId="0" applyNumberFormat="1" applyFont="1" applyFill="1" applyBorder="1" applyAlignment="1">
      <alignment horizontal="center" vertical="center"/>
    </xf>
    <xf numFmtId="176" fontId="3" fillId="9" borderId="40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7" fontId="3" fillId="5" borderId="41" xfId="0" applyNumberFormat="1" applyFont="1" applyFill="1" applyBorder="1" applyAlignment="1">
      <alignment horizontal="center" vertical="center"/>
    </xf>
    <xf numFmtId="177" fontId="3" fillId="5" borderId="28" xfId="0" applyNumberFormat="1" applyFont="1" applyFill="1" applyBorder="1" applyAlignment="1">
      <alignment horizontal="center" vertical="center"/>
    </xf>
    <xf numFmtId="177" fontId="3" fillId="5" borderId="29" xfId="0" applyNumberFormat="1" applyFont="1" applyFill="1" applyBorder="1" applyAlignment="1">
      <alignment horizontal="center" vertical="center"/>
    </xf>
    <xf numFmtId="177" fontId="3" fillId="5" borderId="42" xfId="0" applyNumberFormat="1" applyFont="1" applyFill="1" applyBorder="1" applyAlignment="1">
      <alignment horizontal="center" vertical="center"/>
    </xf>
    <xf numFmtId="177" fontId="3" fillId="5" borderId="43" xfId="0" applyNumberFormat="1" applyFont="1" applyFill="1" applyBorder="1" applyAlignment="1">
      <alignment horizontal="center" vertical="center"/>
    </xf>
    <xf numFmtId="177" fontId="3" fillId="2" borderId="41" xfId="0" applyNumberFormat="1" applyFont="1" applyFill="1" applyBorder="1" applyAlignment="1">
      <alignment horizontal="center" vertical="center"/>
    </xf>
    <xf numFmtId="177" fontId="3" fillId="3" borderId="41" xfId="0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7" fontId="3" fillId="3" borderId="42" xfId="0" applyNumberFormat="1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177" fontId="3" fillId="4" borderId="53" xfId="0" applyNumberFormat="1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7" fontId="3" fillId="4" borderId="42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77" fontId="3" fillId="4" borderId="8" xfId="0" applyNumberFormat="1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176" fontId="3" fillId="7" borderId="58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176" fontId="3" fillId="7" borderId="40" xfId="0" applyNumberFormat="1" applyFont="1" applyFill="1" applyBorder="1" applyAlignment="1">
      <alignment horizontal="center" vertical="center"/>
    </xf>
    <xf numFmtId="177" fontId="3" fillId="3" borderId="9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7" fontId="3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177" fontId="3" fillId="5" borderId="7" xfId="0" applyNumberFormat="1" applyFont="1" applyFill="1" applyBorder="1" applyAlignment="1">
      <alignment horizontal="center" vertical="center"/>
    </xf>
    <xf numFmtId="177" fontId="3" fillId="5" borderId="8" xfId="0" applyNumberFormat="1" applyFont="1" applyFill="1" applyBorder="1" applyAlignment="1">
      <alignment horizontal="center" vertical="center"/>
    </xf>
    <xf numFmtId="177" fontId="3" fillId="4" borderId="31" xfId="0" applyNumberFormat="1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77" fontId="3" fillId="5" borderId="10" xfId="0" applyNumberFormat="1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177" fontId="3" fillId="4" borderId="41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176" fontId="3" fillId="7" borderId="39" xfId="0" applyNumberFormat="1" applyFont="1" applyFill="1" applyBorder="1" applyAlignment="1">
      <alignment horizontal="center" vertical="center"/>
    </xf>
    <xf numFmtId="177" fontId="3" fillId="6" borderId="27" xfId="0" applyNumberFormat="1" applyFont="1" applyFill="1" applyBorder="1" applyAlignment="1">
      <alignment horizontal="center" vertical="center"/>
    </xf>
    <xf numFmtId="177" fontId="3" fillId="2" borderId="4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7" fontId="3" fillId="6" borderId="43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177" fontId="3" fillId="2" borderId="4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76" fontId="3" fillId="5" borderId="39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76" fontId="3" fillId="5" borderId="38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176" fontId="3" fillId="5" borderId="40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76" fontId="3" fillId="4" borderId="39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76" fontId="3" fillId="4" borderId="38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76" fontId="3" fillId="4" borderId="40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77" fontId="3" fillId="6" borderId="30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177" fontId="3" fillId="6" borderId="63" xfId="0" applyNumberFormat="1" applyFont="1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176" fontId="3" fillId="6" borderId="68" xfId="0" applyNumberFormat="1" applyFont="1" applyFill="1" applyBorder="1" applyAlignment="1">
      <alignment horizontal="center" vertical="center"/>
    </xf>
    <xf numFmtId="177" fontId="3" fillId="5" borderId="69" xfId="0" applyNumberFormat="1" applyFont="1" applyFill="1" applyBorder="1" applyAlignment="1">
      <alignment horizontal="center" vertical="center"/>
    </xf>
    <xf numFmtId="177" fontId="3" fillId="3" borderId="43" xfId="0" applyNumberFormat="1" applyFont="1" applyFill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177" fontId="3" fillId="5" borderId="73" xfId="0" applyNumberFormat="1" applyFont="1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176" fontId="3" fillId="8" borderId="78" xfId="0" applyNumberFormat="1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7" fontId="3" fillId="3" borderId="63" xfId="0" applyNumberFormat="1" applyFont="1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10" borderId="74" xfId="0" applyFont="1" applyFill="1" applyBorder="1" applyAlignment="1">
      <alignment horizontal="center" vertical="center"/>
    </xf>
    <xf numFmtId="0" fontId="3" fillId="10" borderId="72" xfId="0" applyFont="1" applyFill="1" applyBorder="1" applyAlignment="1">
      <alignment horizontal="center" vertical="center"/>
    </xf>
    <xf numFmtId="0" fontId="3" fillId="10" borderId="79" xfId="0" applyFont="1" applyFill="1" applyBorder="1" applyAlignment="1">
      <alignment horizontal="center" vertical="center"/>
    </xf>
    <xf numFmtId="0" fontId="8" fillId="10" borderId="74" xfId="0" applyFont="1" applyFill="1" applyBorder="1" applyAlignment="1">
      <alignment horizontal="center" vertical="center"/>
    </xf>
    <xf numFmtId="0" fontId="8" fillId="10" borderId="72" xfId="0" applyFont="1" applyFill="1" applyBorder="1" applyAlignment="1">
      <alignment horizontal="center" vertical="center"/>
    </xf>
    <xf numFmtId="0" fontId="8" fillId="10" borderId="70" xfId="0" applyFont="1" applyFill="1" applyBorder="1" applyAlignment="1">
      <alignment horizontal="center" vertical="center"/>
    </xf>
    <xf numFmtId="0" fontId="3" fillId="10" borderId="73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8" fillId="10" borderId="71" xfId="0" applyFont="1" applyFill="1" applyBorder="1" applyAlignment="1">
      <alignment horizontal="center" vertical="center"/>
    </xf>
    <xf numFmtId="0" fontId="8" fillId="10" borderId="73" xfId="0" applyFont="1" applyFill="1" applyBorder="1" applyAlignment="1">
      <alignment horizontal="center" vertical="center"/>
    </xf>
    <xf numFmtId="0" fontId="3" fillId="10" borderId="82" xfId="0" applyFont="1" applyFill="1" applyBorder="1" applyAlignment="1">
      <alignment horizontal="center" vertical="center"/>
    </xf>
    <xf numFmtId="0" fontId="3" fillId="10" borderId="83" xfId="0" applyFont="1" applyFill="1" applyBorder="1" applyAlignment="1">
      <alignment horizontal="center" vertical="center"/>
    </xf>
    <xf numFmtId="0" fontId="3" fillId="10" borderId="84" xfId="0" applyFont="1" applyFill="1" applyBorder="1" applyAlignment="1">
      <alignment horizontal="center" vertical="center"/>
    </xf>
    <xf numFmtId="0" fontId="3" fillId="10" borderId="85" xfId="0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3" fillId="5" borderId="86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center" vertical="center"/>
    </xf>
    <xf numFmtId="0" fontId="3" fillId="6" borderId="90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6" borderId="81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5" borderId="87" xfId="0" applyFont="1" applyFill="1" applyBorder="1" applyAlignment="1">
      <alignment horizontal="center" vertical="center" wrapText="1"/>
    </xf>
    <xf numFmtId="0" fontId="3" fillId="4" borderId="92" xfId="0" applyFont="1" applyFill="1" applyBorder="1" applyAlignment="1">
      <alignment horizontal="center" vertical="center" wrapText="1"/>
    </xf>
    <xf numFmtId="0" fontId="3" fillId="5" borderId="93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0" fontId="3" fillId="3" borderId="93" xfId="0" applyFont="1" applyFill="1" applyBorder="1" applyAlignment="1">
      <alignment horizontal="center" vertical="center" wrapText="1"/>
    </xf>
    <xf numFmtId="0" fontId="3" fillId="5" borderId="94" xfId="0" applyFont="1" applyFill="1" applyBorder="1" applyAlignment="1">
      <alignment horizontal="center" vertical="center" wrapText="1"/>
    </xf>
    <xf numFmtId="0" fontId="3" fillId="5" borderId="92" xfId="0" applyFont="1" applyFill="1" applyBorder="1" applyAlignment="1">
      <alignment horizontal="center" vertical="center" wrapText="1"/>
    </xf>
    <xf numFmtId="0" fontId="3" fillId="6" borderId="92" xfId="0" applyFont="1" applyFill="1" applyBorder="1" applyAlignment="1">
      <alignment horizontal="center" vertical="center" wrapText="1"/>
    </xf>
    <xf numFmtId="0" fontId="3" fillId="6" borderId="8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2015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학년 하반기 방과후학교 만족도 조사 결과표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87"/>
          <c:w val="0.823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v>만족도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챠트!$A$1:$A$26</c:f>
            </c:strRef>
          </c:cat>
          <c:val>
            <c:numRef>
              <c:f>챠트!$B$1:$B$26</c:f>
              <c:numCache/>
            </c:numRef>
          </c:val>
        </c:ser>
        <c:axId val="13477861"/>
        <c:axId val="54191886"/>
      </c:barChart>
      <c:cat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과 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4191886"/>
        <c:crosses val="autoZero"/>
        <c:auto val="1"/>
        <c:lblOffset val="100"/>
        <c:noMultiLvlLbl val="0"/>
      </c:catAx>
      <c:valAx>
        <c:axId val="54191886"/>
        <c:scaling>
          <c:orientation val="minMax"/>
        </c:scaling>
        <c:axPos val="l"/>
        <c:majorGridlines/>
        <c:delete val="0"/>
        <c:numFmt formatCode="0_ " sourceLinked="1"/>
        <c:majorTickMark val="out"/>
        <c:minorTickMark val="none"/>
        <c:tickLblPos val="nextTo"/>
        <c:crossAx val="13477861"/>
        <c:crosses val="autoZero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142875</xdr:rowOff>
    </xdr:from>
    <xdr:to>
      <xdr:col>13</xdr:col>
      <xdr:colOff>466725</xdr:colOff>
      <xdr:row>17</xdr:row>
      <xdr:rowOff>57150</xdr:rowOff>
    </xdr:to>
    <xdr:graphicFrame macro="">
      <xdr:nvGraphicFramePr>
        <xdr:cNvPr id="2" name="차트 1"/>
        <xdr:cNvGraphicFramePr/>
      </xdr:nvGraphicFramePr>
      <xdr:xfrm>
        <a:off x="885825" y="142875"/>
        <a:ext cx="6305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257175</xdr:colOff>
      <xdr:row>17</xdr:row>
      <xdr:rowOff>133350</xdr:rowOff>
    </xdr:from>
    <xdr:ext cx="7115175" cy="2790825"/>
    <xdr:sp macro="" textlink="">
      <xdr:nvSpPr>
        <xdr:cNvPr id="3" name="TextBox 2"/>
        <xdr:cNvSpPr txBox="1"/>
      </xdr:nvSpPr>
      <xdr:spPr>
        <a:xfrm>
          <a:off x="885825" y="3371850"/>
          <a:ext cx="7115175" cy="2790825"/>
        </a:xfrm>
        <a:prstGeom prst="rect">
          <a:avLst/>
        </a:prstGeom>
        <a:solidFill>
          <a:srgbClr val="DBEEF3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ko-KR" altLang="en-US" sz="1100" b="1">
              <a:solidFill>
                <a:sysClr val="windowText" lastClr="000000"/>
              </a:solidFill>
            </a:rPr>
            <a:t>기타 의견</a:t>
          </a:r>
          <a:endParaRPr lang="en-US" altLang="ko-KR" sz="1100" b="1">
            <a:solidFill>
              <a:sysClr val="windowText" lastClr="000000"/>
            </a:solidFill>
          </a:endParaRPr>
        </a:p>
        <a:p>
          <a:r>
            <a:rPr lang="en-US" altLang="ko-KR" sz="1100" baseline="0"/>
            <a:t>- </a:t>
          </a:r>
          <a:r>
            <a:rPr lang="ko-KR" altLang="en-US" sz="1100" baseline="0"/>
            <a:t>우쿨렐레 </a:t>
          </a:r>
          <a:r>
            <a:rPr lang="en-US" altLang="ko-KR" sz="1100" baseline="0"/>
            <a:t>:  </a:t>
          </a:r>
          <a:r>
            <a:rPr lang="ko-KR" altLang="en-US" sz="1100" baseline="0"/>
            <a:t>수업시간에 학생들은 와서 준비하고 있으나 선생님의 잦은 지각에 대해 수업에 대한 기본이 덜 됨을 느낍니다</a:t>
          </a:r>
          <a:r>
            <a:rPr lang="en-US" altLang="ko-KR" sz="1100" baseline="0"/>
            <a:t>. </a:t>
          </a:r>
          <a:r>
            <a:rPr lang="ko-KR" altLang="en-US" sz="1100" baseline="0"/>
            <a:t>학생뿐만이 아닌 선생님의 성실함을 기대해 봅니다</a:t>
          </a:r>
          <a:r>
            <a:rPr lang="en-US" altLang="ko-KR" sz="1100" baseline="0"/>
            <a:t>.</a:t>
          </a:r>
        </a:p>
        <a:p>
          <a:r>
            <a:rPr lang="en-US" altLang="ko-KR" sz="1100" baseline="0"/>
            <a:t>(</a:t>
          </a:r>
          <a:r>
            <a:rPr lang="ko-KR" altLang="en-US" sz="1100" baseline="0"/>
            <a:t>시간을 줄여서 하던지 아이들의 수업이 들죽날죽하게 종료됨에 대해서도 생각해 볼 문제입니다</a:t>
          </a:r>
          <a:r>
            <a:rPr lang="en-US" altLang="ko-KR" sz="1100" baseline="0"/>
            <a:t>.  </a:t>
          </a:r>
          <a:r>
            <a:rPr lang="ko-KR" altLang="en-US" sz="1100" baseline="0"/>
            <a:t>늦게와 일찍 끝난다 이건 아닌듯 해요</a:t>
          </a:r>
          <a:r>
            <a:rPr lang="en-US" altLang="ko-KR" sz="1100" baseline="0"/>
            <a:t>.)</a:t>
          </a:r>
        </a:p>
        <a:p>
          <a:r>
            <a:rPr lang="en-US" altLang="ko-KR" sz="1100" baseline="0"/>
            <a:t>- </a:t>
          </a:r>
          <a:r>
            <a:rPr lang="ko-KR" altLang="en-US" sz="1100" baseline="0"/>
            <a:t>우쿨렐레 </a:t>
          </a:r>
          <a:r>
            <a:rPr lang="en-US" altLang="ko-KR" sz="1100" baseline="0"/>
            <a:t>: </a:t>
          </a:r>
          <a:r>
            <a:rPr lang="ko-KR" altLang="en-US" sz="1100" baseline="0"/>
            <a:t>학생들 자유로 초급반에서 중급반수업시간에 오는건 수업에 방해된다고 생각합니다</a:t>
          </a:r>
          <a:r>
            <a:rPr lang="en-US" altLang="ko-KR" sz="1100" baseline="0"/>
            <a:t>.</a:t>
          </a:r>
        </a:p>
        <a:p>
          <a:r>
            <a:rPr lang="ko-KR" altLang="en-US" sz="1100" baseline="0"/>
            <a:t>시간을 잘 지켜주었음 해요</a:t>
          </a:r>
          <a:r>
            <a:rPr lang="en-US" altLang="ko-KR" sz="1100" baseline="0"/>
            <a:t>. </a:t>
          </a:r>
          <a:r>
            <a:rPr lang="ko-KR" altLang="en-US" sz="1100" baseline="0"/>
            <a:t>학예회 준비만 하시는듯 합니다</a:t>
          </a:r>
          <a:r>
            <a:rPr lang="en-US" altLang="ko-KR" sz="1100" baseline="0"/>
            <a:t>. </a:t>
          </a:r>
          <a:r>
            <a:rPr lang="ko-KR" altLang="en-US" sz="1100" baseline="0"/>
            <a:t>수업 진도를 나가기 바랍니다</a:t>
          </a:r>
          <a:r>
            <a:rPr lang="en-US" altLang="ko-KR" sz="1100" baseline="0"/>
            <a:t>.</a:t>
          </a:r>
        </a:p>
        <a:p>
          <a:r>
            <a:rPr lang="en-US" altLang="ko-KR" sz="1100" baseline="0"/>
            <a:t>- </a:t>
          </a:r>
          <a:r>
            <a:rPr lang="ko-KR" altLang="en-US" sz="1100" baseline="0"/>
            <a:t>수학</a:t>
          </a:r>
          <a:r>
            <a:rPr lang="en-US" altLang="ko-KR" sz="1100" baseline="0"/>
            <a:t>2 : </a:t>
          </a:r>
          <a:r>
            <a:rPr lang="ko-KR" altLang="en-US" sz="1100" baseline="0"/>
            <a:t>제 시간에 수업 끝내 주셨으면 합니다</a:t>
          </a:r>
          <a:r>
            <a:rPr lang="en-US" altLang="ko-KR" sz="1100" baseline="0"/>
            <a:t>.</a:t>
          </a:r>
        </a:p>
        <a:p>
          <a:r>
            <a:rPr lang="ko-KR" altLang="en-US" sz="1100" baseline="0"/>
            <a:t>수업료를 다 받으시면서 제 시간에 안 끝내 주시고 매번 일찍 끝내 주시네요</a:t>
          </a:r>
          <a:r>
            <a:rPr lang="en-US" altLang="ko-KR" sz="1100" baseline="0"/>
            <a:t>. </a:t>
          </a:r>
          <a:r>
            <a:rPr lang="ko-KR" altLang="en-US" sz="1100" baseline="0"/>
            <a:t>그리고 일찍 끝나는 날은 그냥 교실에서 시간 될때까지 놀다가 하교 한다고 합니다</a:t>
          </a:r>
          <a:r>
            <a:rPr lang="en-US" altLang="ko-KR" sz="1100" baseline="0"/>
            <a:t>. </a:t>
          </a:r>
          <a:r>
            <a:rPr lang="ko-KR" altLang="en-US" sz="1100" baseline="0"/>
            <a:t>수업은 재미 있어 하는데 수업시간 좀 지켜 주셨으면 합니다</a:t>
          </a:r>
          <a:r>
            <a:rPr lang="en-US" altLang="ko-KR" sz="1100" baseline="0"/>
            <a:t>.</a:t>
          </a:r>
        </a:p>
        <a:p>
          <a:r>
            <a:rPr lang="en-US" altLang="ko-KR" sz="1100" baseline="0"/>
            <a:t>- </a:t>
          </a:r>
          <a:r>
            <a:rPr lang="ko-KR" altLang="en-US" sz="1100" baseline="0"/>
            <a:t>수업이 겹치는 시간이 많아 다양한 수업을 듣지 못해요</a:t>
          </a:r>
          <a:r>
            <a:rPr lang="en-US" altLang="ko-KR" sz="1100" baseline="0"/>
            <a:t>. </a:t>
          </a:r>
          <a:r>
            <a:rPr lang="ko-KR" altLang="en-US" sz="1100" baseline="0"/>
            <a:t>더 많은 수업을 듣고 싶어요</a:t>
          </a:r>
          <a:r>
            <a:rPr lang="en-US" altLang="ko-KR" sz="1100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workbookViewId="0" topLeftCell="A3">
      <pane xSplit="2" ySplit="2" topLeftCell="C116" activePane="bottomRight" state="frozen"/>
      <selection pane="topLeft" activeCell="A3" sqref="A3"/>
      <selection pane="topRight" activeCell="C3" sqref="C3"/>
      <selection pane="bottomLeft" activeCell="A5" sqref="A5"/>
      <selection pane="bottomRight" activeCell="D132" sqref="D132"/>
    </sheetView>
  </sheetViews>
  <sheetFormatPr defaultColWidth="9.140625" defaultRowHeight="15"/>
  <cols>
    <col min="1" max="1" width="10.7109375" style="1" customWidth="1"/>
    <col min="2" max="2" width="9.8515625" style="1" customWidth="1"/>
    <col min="3" max="5" width="5.57421875" style="1" customWidth="1"/>
    <col min="6" max="6" width="6.57421875" style="88" customWidth="1"/>
    <col min="7" max="9" width="5.57421875" style="1" customWidth="1"/>
    <col min="10" max="10" width="6.57421875" style="88" customWidth="1"/>
    <col min="11" max="13" width="5.57421875" style="1" customWidth="1"/>
    <col min="14" max="14" width="6.57421875" style="88" customWidth="1"/>
    <col min="15" max="17" width="5.57421875" style="1" customWidth="1"/>
    <col min="18" max="18" width="6.57421875" style="88" customWidth="1"/>
    <col min="19" max="21" width="5.57421875" style="1" customWidth="1"/>
    <col min="22" max="22" width="6.57421875" style="88" customWidth="1"/>
    <col min="23" max="25" width="5.57421875" style="1" customWidth="1"/>
    <col min="26" max="26" width="6.57421875" style="88" customWidth="1"/>
    <col min="27" max="28" width="5.57421875" style="1" customWidth="1"/>
    <col min="29" max="29" width="8.140625" style="1" customWidth="1"/>
    <col min="30" max="16384" width="9.00390625" style="1" customWidth="1"/>
  </cols>
  <sheetData>
    <row r="1" spans="1:29" ht="39.95" customHeight="1">
      <c r="A1" s="281" t="s">
        <v>48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6:29" s="117" customFormat="1" ht="24.75" customHeight="1" thickBot="1">
      <c r="F2" s="118"/>
      <c r="J2" s="118"/>
      <c r="N2" s="118"/>
      <c r="R2" s="118"/>
      <c r="V2" s="118"/>
      <c r="Z2" s="118"/>
      <c r="AC2" s="119" t="s">
        <v>16</v>
      </c>
    </row>
    <row r="3" spans="1:29" ht="15">
      <c r="A3" s="293" t="s">
        <v>15</v>
      </c>
      <c r="B3" s="294"/>
      <c r="C3" s="291" t="s">
        <v>28</v>
      </c>
      <c r="D3" s="286"/>
      <c r="E3" s="286"/>
      <c r="F3" s="292"/>
      <c r="G3" s="285" t="s">
        <v>24</v>
      </c>
      <c r="H3" s="286"/>
      <c r="I3" s="286"/>
      <c r="J3" s="287"/>
      <c r="K3" s="285" t="s">
        <v>25</v>
      </c>
      <c r="L3" s="286"/>
      <c r="M3" s="286"/>
      <c r="N3" s="287"/>
      <c r="O3" s="285" t="s">
        <v>26</v>
      </c>
      <c r="P3" s="286"/>
      <c r="Q3" s="286"/>
      <c r="R3" s="287"/>
      <c r="S3" s="285" t="s">
        <v>27</v>
      </c>
      <c r="T3" s="286"/>
      <c r="U3" s="286"/>
      <c r="V3" s="287"/>
      <c r="W3" s="282" t="s">
        <v>13</v>
      </c>
      <c r="X3" s="283"/>
      <c r="Y3" s="283"/>
      <c r="Z3" s="288"/>
      <c r="AA3" s="282" t="s">
        <v>14</v>
      </c>
      <c r="AB3" s="283"/>
      <c r="AC3" s="284"/>
    </row>
    <row r="4" spans="1:29" ht="17.25" thickBot="1">
      <c r="A4" s="295"/>
      <c r="B4" s="296"/>
      <c r="C4" s="111" t="s">
        <v>0</v>
      </c>
      <c r="D4" s="112" t="s">
        <v>1</v>
      </c>
      <c r="E4" s="112" t="s">
        <v>2</v>
      </c>
      <c r="F4" s="113" t="s">
        <v>11</v>
      </c>
      <c r="G4" s="114" t="s">
        <v>0</v>
      </c>
      <c r="H4" s="112" t="s">
        <v>1</v>
      </c>
      <c r="I4" s="112" t="s">
        <v>2</v>
      </c>
      <c r="J4" s="115" t="s">
        <v>12</v>
      </c>
      <c r="K4" s="114" t="s">
        <v>0</v>
      </c>
      <c r="L4" s="112" t="s">
        <v>1</v>
      </c>
      <c r="M4" s="112" t="s">
        <v>2</v>
      </c>
      <c r="N4" s="115" t="s">
        <v>12</v>
      </c>
      <c r="O4" s="114" t="s">
        <v>0</v>
      </c>
      <c r="P4" s="112" t="s">
        <v>1</v>
      </c>
      <c r="Q4" s="112" t="s">
        <v>2</v>
      </c>
      <c r="R4" s="115" t="s">
        <v>12</v>
      </c>
      <c r="S4" s="114" t="s">
        <v>0</v>
      </c>
      <c r="T4" s="112" t="s">
        <v>1</v>
      </c>
      <c r="U4" s="112" t="s">
        <v>2</v>
      </c>
      <c r="V4" s="115" t="s">
        <v>12</v>
      </c>
      <c r="W4" s="114" t="s">
        <v>0</v>
      </c>
      <c r="X4" s="112" t="s">
        <v>1</v>
      </c>
      <c r="Y4" s="112" t="s">
        <v>2</v>
      </c>
      <c r="Z4" s="113" t="s">
        <v>12</v>
      </c>
      <c r="AA4" s="114" t="s">
        <v>10</v>
      </c>
      <c r="AB4" s="112" t="s">
        <v>8</v>
      </c>
      <c r="AC4" s="116" t="s">
        <v>9</v>
      </c>
    </row>
    <row r="5" spans="1:29" ht="17.25" thickTop="1">
      <c r="A5" s="314" t="s">
        <v>49</v>
      </c>
      <c r="B5" s="156" t="s">
        <v>3</v>
      </c>
      <c r="C5" s="157">
        <f>1+0+1+1+1+1+1+1</f>
        <v>7</v>
      </c>
      <c r="D5" s="158">
        <f>1+0+1+1+1+1+1</f>
        <v>6</v>
      </c>
      <c r="E5" s="158">
        <f aca="true" t="shared" si="0" ref="E5:E15">C5+D5</f>
        <v>13</v>
      </c>
      <c r="F5" s="159">
        <f>E5/SUM(E$5:E$9)*100</f>
        <v>43.333333333333336</v>
      </c>
      <c r="G5" s="160">
        <f>1+0+1+1+1+1+1+1+1</f>
        <v>8</v>
      </c>
      <c r="H5" s="158">
        <f>1+0+1+1+1+1+1+1</f>
        <v>7</v>
      </c>
      <c r="I5" s="158">
        <f aca="true" t="shared" si="1" ref="I5:I15">G5+H5</f>
        <v>15</v>
      </c>
      <c r="J5" s="159">
        <f>I5/SUM(I$5:I$9)*100</f>
        <v>50</v>
      </c>
      <c r="K5" s="160">
        <f>1+0+1+1+1+1+1+1+1</f>
        <v>8</v>
      </c>
      <c r="L5" s="158">
        <f>1+0+1+1+1+1+1+1</f>
        <v>7</v>
      </c>
      <c r="M5" s="158">
        <f aca="true" t="shared" si="2" ref="M5:M15">K5+L5</f>
        <v>15</v>
      </c>
      <c r="N5" s="159">
        <f>M5/SUM(M$5:M$9)*100</f>
        <v>50</v>
      </c>
      <c r="O5" s="161"/>
      <c r="P5" s="158">
        <f>1+0+1+1+1+1+1+1</f>
        <v>7</v>
      </c>
      <c r="Q5" s="158">
        <f aca="true" t="shared" si="3" ref="Q5:Q15">O5+P5</f>
        <v>7</v>
      </c>
      <c r="R5" s="159">
        <f>Q5/SUM(Q$5:Q$9)*100</f>
        <v>46.666666666666664</v>
      </c>
      <c r="S5" s="161"/>
      <c r="T5" s="158">
        <f>1+0+1+1+1+1</f>
        <v>5</v>
      </c>
      <c r="U5" s="158">
        <f aca="true" t="shared" si="4" ref="U5:U15">T5</f>
        <v>5</v>
      </c>
      <c r="V5" s="159">
        <f>U5/SUM(U$5:U$9)*100</f>
        <v>33.33333333333333</v>
      </c>
      <c r="W5" s="160">
        <f aca="true" t="shared" si="5" ref="W5">C5+G5+K5+O5+S5</f>
        <v>23</v>
      </c>
      <c r="X5" s="158">
        <f aca="true" t="shared" si="6" ref="X5">D5+H5+L5+P5+T5</f>
        <v>32</v>
      </c>
      <c r="Y5" s="158">
        <f aca="true" t="shared" si="7" ref="Y5">E5+I5+M5+Q5+U5</f>
        <v>55</v>
      </c>
      <c r="Z5" s="159">
        <f>Y5/SUM(Y$5:Y$9)*100</f>
        <v>45.83333333333333</v>
      </c>
      <c r="AA5" s="174">
        <f>SUM(Y5:Y9)</f>
        <v>120</v>
      </c>
      <c r="AB5" s="175">
        <f>SUM(Y5:Y6)</f>
        <v>114</v>
      </c>
      <c r="AC5" s="176">
        <f>AB5/AA5*100</f>
        <v>95</v>
      </c>
    </row>
    <row r="6" spans="1:29" ht="15">
      <c r="A6" s="297"/>
      <c r="B6" s="24" t="s">
        <v>4</v>
      </c>
      <c r="C6" s="55">
        <f>1+0+1+1+1+1+1+1+1</f>
        <v>8</v>
      </c>
      <c r="D6" s="4">
        <f>1+0+1+1+1+1+1+1+1+1</f>
        <v>9</v>
      </c>
      <c r="E6" s="4">
        <f t="shared" si="0"/>
        <v>17</v>
      </c>
      <c r="F6" s="96">
        <f>E6/SUM(E$5:E$9)*100</f>
        <v>56.666666666666664</v>
      </c>
      <c r="G6" s="39">
        <f>1+0+1+1+1+1+1</f>
        <v>6</v>
      </c>
      <c r="H6" s="4">
        <f>1+0+1+1+1+1+1+1</f>
        <v>7</v>
      </c>
      <c r="I6" s="4">
        <f t="shared" si="1"/>
        <v>13</v>
      </c>
      <c r="J6" s="107">
        <f>I6/SUM(I$5:I$9)*100</f>
        <v>43.333333333333336</v>
      </c>
      <c r="K6" s="39">
        <f>1+0+1+1+1+1+1+1</f>
        <v>7</v>
      </c>
      <c r="L6" s="4">
        <f>1+0+1+1+1+1+1+1</f>
        <v>7</v>
      </c>
      <c r="M6" s="4">
        <f t="shared" si="2"/>
        <v>14</v>
      </c>
      <c r="N6" s="107">
        <f>M6/SUM(M$5:M$9)*100</f>
        <v>46.666666666666664</v>
      </c>
      <c r="O6" s="148"/>
      <c r="P6" s="4">
        <f>1+0+1+1+1+1+1+1+1</f>
        <v>8</v>
      </c>
      <c r="Q6" s="4">
        <f t="shared" si="3"/>
        <v>8</v>
      </c>
      <c r="R6" s="107">
        <f>Q6/SUM(Q$5:Q$9)*100</f>
        <v>53.333333333333336</v>
      </c>
      <c r="S6" s="148"/>
      <c r="T6" s="4">
        <f>1+0+1+1+1+1+1+1</f>
        <v>7</v>
      </c>
      <c r="U6" s="4">
        <f t="shared" si="4"/>
        <v>7</v>
      </c>
      <c r="V6" s="107">
        <f>U6/SUM(U$5:U$9)*100</f>
        <v>46.666666666666664</v>
      </c>
      <c r="W6" s="39">
        <f aca="true" t="shared" si="8" ref="W6:W64">C6+G6+K6+O6+S6</f>
        <v>21</v>
      </c>
      <c r="X6" s="4">
        <f aca="true" t="shared" si="9" ref="X6:X64">D6+H6+L6+P6+T6</f>
        <v>38</v>
      </c>
      <c r="Y6" s="4">
        <f aca="true" t="shared" si="10" ref="Y6:Y64">E6+I6+M6+Q6+U6</f>
        <v>59</v>
      </c>
      <c r="Z6" s="96">
        <f>Y6/SUM(Y$5:Y$9)*100</f>
        <v>49.166666666666664</v>
      </c>
      <c r="AA6" s="67"/>
      <c r="AB6" s="74"/>
      <c r="AC6" s="124"/>
    </row>
    <row r="7" spans="1:29" ht="15">
      <c r="A7" s="297"/>
      <c r="B7" s="24" t="s">
        <v>5</v>
      </c>
      <c r="C7" s="55"/>
      <c r="D7" s="4"/>
      <c r="E7" s="4">
        <f t="shared" si="0"/>
        <v>0</v>
      </c>
      <c r="F7" s="96">
        <f>E7/SUM(E$5:E$9)*100</f>
        <v>0</v>
      </c>
      <c r="G7" s="39">
        <f>1+0</f>
        <v>1</v>
      </c>
      <c r="H7" s="4">
        <f>1+0</f>
        <v>1</v>
      </c>
      <c r="I7" s="4">
        <f t="shared" si="1"/>
        <v>2</v>
      </c>
      <c r="J7" s="107">
        <f>I7/SUM(I$5:I$9)*100</f>
        <v>6.666666666666667</v>
      </c>
      <c r="K7" s="39"/>
      <c r="L7" s="4">
        <f>1+0</f>
        <v>1</v>
      </c>
      <c r="M7" s="4">
        <f t="shared" si="2"/>
        <v>1</v>
      </c>
      <c r="N7" s="107">
        <f>M7/SUM(M$5:M$9)*100</f>
        <v>3.3333333333333335</v>
      </c>
      <c r="O7" s="148"/>
      <c r="P7" s="4"/>
      <c r="Q7" s="4">
        <f t="shared" si="3"/>
        <v>0</v>
      </c>
      <c r="R7" s="107">
        <f>Q7/SUM(Q$5:Q$9)*100</f>
        <v>0</v>
      </c>
      <c r="S7" s="148"/>
      <c r="T7" s="4">
        <f>1+0</f>
        <v>1</v>
      </c>
      <c r="U7" s="4">
        <f t="shared" si="4"/>
        <v>1</v>
      </c>
      <c r="V7" s="107">
        <f>U7/SUM(U$5:U$9)*100</f>
        <v>6.666666666666667</v>
      </c>
      <c r="W7" s="39">
        <f t="shared" si="8"/>
        <v>1</v>
      </c>
      <c r="X7" s="4">
        <f t="shared" si="9"/>
        <v>3</v>
      </c>
      <c r="Y7" s="4">
        <f t="shared" si="10"/>
        <v>4</v>
      </c>
      <c r="Z7" s="96">
        <f>Y7/SUM(Y$5:Y$9)*100</f>
        <v>3.3333333333333335</v>
      </c>
      <c r="AA7" s="67"/>
      <c r="AB7" s="74"/>
      <c r="AC7" s="124"/>
    </row>
    <row r="8" spans="1:29" ht="15">
      <c r="A8" s="297"/>
      <c r="B8" s="24" t="s">
        <v>6</v>
      </c>
      <c r="C8" s="55"/>
      <c r="D8" s="4"/>
      <c r="E8" s="4">
        <f t="shared" si="0"/>
        <v>0</v>
      </c>
      <c r="F8" s="96">
        <f>E8/SUM(E$5:E$9)*100</f>
        <v>0</v>
      </c>
      <c r="G8" s="39"/>
      <c r="H8" s="4"/>
      <c r="I8" s="4">
        <f t="shared" si="1"/>
        <v>0</v>
      </c>
      <c r="J8" s="107">
        <f>I8/SUM(I$5:I$9)*100</f>
        <v>0</v>
      </c>
      <c r="K8" s="39"/>
      <c r="L8" s="4"/>
      <c r="M8" s="4">
        <f t="shared" si="2"/>
        <v>0</v>
      </c>
      <c r="N8" s="107">
        <f>M8/SUM(M$5:M$9)*100</f>
        <v>0</v>
      </c>
      <c r="O8" s="148"/>
      <c r="P8" s="4"/>
      <c r="Q8" s="4">
        <f t="shared" si="3"/>
        <v>0</v>
      </c>
      <c r="R8" s="107">
        <f>Q8/SUM(Q$5:Q$9)*100</f>
        <v>0</v>
      </c>
      <c r="S8" s="148"/>
      <c r="T8" s="4">
        <f>1+0</f>
        <v>1</v>
      </c>
      <c r="U8" s="4">
        <f t="shared" si="4"/>
        <v>1</v>
      </c>
      <c r="V8" s="107">
        <f>U8/SUM(U$5:U$9)*100</f>
        <v>6.666666666666667</v>
      </c>
      <c r="W8" s="39">
        <f t="shared" si="8"/>
        <v>0</v>
      </c>
      <c r="X8" s="4">
        <f t="shared" si="9"/>
        <v>1</v>
      </c>
      <c r="Y8" s="4">
        <f t="shared" si="10"/>
        <v>1</v>
      </c>
      <c r="Z8" s="96">
        <f>Y8/SUM(Y$5:Y$9)*100</f>
        <v>0.8333333333333334</v>
      </c>
      <c r="AA8" s="67"/>
      <c r="AB8" s="74"/>
      <c r="AC8" s="124"/>
    </row>
    <row r="9" spans="1:29" ht="15">
      <c r="A9" s="298"/>
      <c r="B9" s="162" t="s">
        <v>7</v>
      </c>
      <c r="C9" s="163"/>
      <c r="D9" s="164"/>
      <c r="E9" s="164">
        <f t="shared" si="0"/>
        <v>0</v>
      </c>
      <c r="F9" s="165">
        <f>E9/SUM(E$5:E$9)*100</f>
        <v>0</v>
      </c>
      <c r="G9" s="166"/>
      <c r="H9" s="164"/>
      <c r="I9" s="164">
        <f t="shared" si="1"/>
        <v>0</v>
      </c>
      <c r="J9" s="167">
        <f>I9/SUM(I$5:I$9)*100</f>
        <v>0</v>
      </c>
      <c r="K9" s="166"/>
      <c r="L9" s="164"/>
      <c r="M9" s="164">
        <f t="shared" si="2"/>
        <v>0</v>
      </c>
      <c r="N9" s="167">
        <f>M9/SUM(M$5:M$9)*100</f>
        <v>0</v>
      </c>
      <c r="O9" s="168"/>
      <c r="P9" s="164"/>
      <c r="Q9" s="164">
        <f t="shared" si="3"/>
        <v>0</v>
      </c>
      <c r="R9" s="167">
        <f>Q9/SUM(Q$5:Q$9)*100</f>
        <v>0</v>
      </c>
      <c r="S9" s="168"/>
      <c r="T9" s="164">
        <f>1+0</f>
        <v>1</v>
      </c>
      <c r="U9" s="164">
        <f t="shared" si="4"/>
        <v>1</v>
      </c>
      <c r="V9" s="167">
        <f>U9/SUM(U$5:U$9)*100</f>
        <v>6.666666666666667</v>
      </c>
      <c r="W9" s="166">
        <f t="shared" si="8"/>
        <v>0</v>
      </c>
      <c r="X9" s="164">
        <f t="shared" si="9"/>
        <v>1</v>
      </c>
      <c r="Y9" s="164">
        <f t="shared" si="10"/>
        <v>1</v>
      </c>
      <c r="Z9" s="165">
        <f>Y9/SUM(Y$5:Y$9)*100</f>
        <v>0.8333333333333334</v>
      </c>
      <c r="AA9" s="177"/>
      <c r="AB9" s="178"/>
      <c r="AC9" s="179"/>
    </row>
    <row r="10" spans="1:29" ht="15">
      <c r="A10" s="315" t="s">
        <v>50</v>
      </c>
      <c r="B10" s="18" t="s">
        <v>3</v>
      </c>
      <c r="C10" s="49">
        <f>1+0+1+1+1+1+1+1+1+1</f>
        <v>9</v>
      </c>
      <c r="D10" s="6">
        <f>1+0+1+1+1+1+1+1</f>
        <v>7</v>
      </c>
      <c r="E10" s="6">
        <f t="shared" si="0"/>
        <v>16</v>
      </c>
      <c r="F10" s="101">
        <f>E10/SUM(E$10:E$14)*100</f>
        <v>57.14285714285714</v>
      </c>
      <c r="G10" s="33">
        <f>1+0+1+1+1+1+1+1+1</f>
        <v>8</v>
      </c>
      <c r="H10" s="6">
        <f>1+0+1+1+1+1+1+1+1</f>
        <v>8</v>
      </c>
      <c r="I10" s="6">
        <f t="shared" si="1"/>
        <v>16</v>
      </c>
      <c r="J10" s="101">
        <f>I10/SUM(I$10:I$14)*100</f>
        <v>57.14285714285714</v>
      </c>
      <c r="K10" s="33">
        <f>1+0+1+1+1+1+1+1+1+1</f>
        <v>9</v>
      </c>
      <c r="L10" s="6">
        <f>1+0+1+1+1+1+1+1+1</f>
        <v>8</v>
      </c>
      <c r="M10" s="6">
        <f t="shared" si="2"/>
        <v>17</v>
      </c>
      <c r="N10" s="101">
        <f>M10/SUM(M$10:M$14)*100</f>
        <v>60.71428571428571</v>
      </c>
      <c r="O10" s="139"/>
      <c r="P10" s="6">
        <f>1+0+1+1+1+1+1+1</f>
        <v>7</v>
      </c>
      <c r="Q10" s="6">
        <f t="shared" si="3"/>
        <v>7</v>
      </c>
      <c r="R10" s="101">
        <f>Q10/SUM(Q$10:Q$14)*100</f>
        <v>50</v>
      </c>
      <c r="S10" s="139"/>
      <c r="T10" s="6">
        <f>1+0+1+1+1+1+1+1</f>
        <v>7</v>
      </c>
      <c r="U10" s="6">
        <f t="shared" si="4"/>
        <v>7</v>
      </c>
      <c r="V10" s="101">
        <f>U10/SUM(U$10:U$14)*100</f>
        <v>50</v>
      </c>
      <c r="W10" s="33">
        <f t="shared" si="8"/>
        <v>26</v>
      </c>
      <c r="X10" s="6">
        <f t="shared" si="9"/>
        <v>37</v>
      </c>
      <c r="Y10" s="6">
        <f t="shared" si="10"/>
        <v>63</v>
      </c>
      <c r="Z10" s="101">
        <f>Y10/SUM(Y$10:Y$14)*100</f>
        <v>56.25</v>
      </c>
      <c r="AA10" s="83">
        <f>SUM(Y10:Y14)</f>
        <v>112</v>
      </c>
      <c r="AB10" s="87">
        <f>SUM(Y10:Y11)</f>
        <v>106</v>
      </c>
      <c r="AC10" s="128">
        <f>AB10/AA10*100</f>
        <v>94.64285714285714</v>
      </c>
    </row>
    <row r="11" spans="1:29" ht="15">
      <c r="A11" s="299"/>
      <c r="B11" s="19" t="s">
        <v>4</v>
      </c>
      <c r="C11" s="50">
        <f>1+0+1+1</f>
        <v>3</v>
      </c>
      <c r="D11" s="2">
        <f>1+0+1+1+1+1</f>
        <v>5</v>
      </c>
      <c r="E11" s="2">
        <f t="shared" si="0"/>
        <v>8</v>
      </c>
      <c r="F11" s="89">
        <f>E11/SUM(E$10:E$14)*100</f>
        <v>28.57142857142857</v>
      </c>
      <c r="G11" s="34">
        <f>1+0+1+1+1+1+1</f>
        <v>6</v>
      </c>
      <c r="H11" s="2">
        <f>1+0+1+1+1+1+1</f>
        <v>6</v>
      </c>
      <c r="I11" s="2">
        <f t="shared" si="1"/>
        <v>12</v>
      </c>
      <c r="J11" s="89">
        <f>I11/SUM(I$10:I$14)*100</f>
        <v>42.857142857142854</v>
      </c>
      <c r="K11" s="34">
        <f>1+0+1+1+1+1</f>
        <v>5</v>
      </c>
      <c r="L11" s="2">
        <f>1+0+1+1+1+1+1</f>
        <v>6</v>
      </c>
      <c r="M11" s="2">
        <f t="shared" si="2"/>
        <v>11</v>
      </c>
      <c r="N11" s="89">
        <f>M11/SUM(M$10:M$14)*100</f>
        <v>39.285714285714285</v>
      </c>
      <c r="O11" s="140"/>
      <c r="P11" s="2">
        <f>1+0+1+1+1+1+1+1</f>
        <v>7</v>
      </c>
      <c r="Q11" s="2">
        <f t="shared" si="3"/>
        <v>7</v>
      </c>
      <c r="R11" s="89">
        <f>Q11/SUM(Q$10:Q$14)*100</f>
        <v>50</v>
      </c>
      <c r="S11" s="140"/>
      <c r="T11" s="2">
        <f>1+0+1+1+1+1</f>
        <v>5</v>
      </c>
      <c r="U11" s="2">
        <f t="shared" si="4"/>
        <v>5</v>
      </c>
      <c r="V11" s="89">
        <f>U11/SUM(U$10:U$14)*100</f>
        <v>35.714285714285715</v>
      </c>
      <c r="W11" s="34">
        <f t="shared" si="8"/>
        <v>14</v>
      </c>
      <c r="X11" s="2">
        <f t="shared" si="9"/>
        <v>29</v>
      </c>
      <c r="Y11" s="2">
        <f t="shared" si="10"/>
        <v>43</v>
      </c>
      <c r="Z11" s="89">
        <f>Y11/SUM(Y$10:Y$14)*100</f>
        <v>38.392857142857146</v>
      </c>
      <c r="AA11" s="70"/>
      <c r="AB11" s="77"/>
      <c r="AC11" s="120"/>
    </row>
    <row r="12" spans="1:29" ht="15">
      <c r="A12" s="299"/>
      <c r="B12" s="19" t="s">
        <v>5</v>
      </c>
      <c r="C12" s="50">
        <f>1+0+1</f>
        <v>2</v>
      </c>
      <c r="D12" s="2">
        <f>1+0+1</f>
        <v>2</v>
      </c>
      <c r="E12" s="2">
        <f t="shared" si="0"/>
        <v>4</v>
      </c>
      <c r="F12" s="89">
        <f>E12/SUM(E$10:E$14)*100</f>
        <v>14.285714285714285</v>
      </c>
      <c r="G12" s="34"/>
      <c r="H12" s="2"/>
      <c r="I12" s="2">
        <f t="shared" si="1"/>
        <v>0</v>
      </c>
      <c r="J12" s="89">
        <f>I12/SUM(I$10:I$14)*100</f>
        <v>0</v>
      </c>
      <c r="K12" s="34"/>
      <c r="L12" s="2"/>
      <c r="M12" s="2">
        <f t="shared" si="2"/>
        <v>0</v>
      </c>
      <c r="N12" s="89">
        <f>M12/SUM(M$10:M$14)*100</f>
        <v>0</v>
      </c>
      <c r="O12" s="140"/>
      <c r="P12" s="2"/>
      <c r="Q12" s="2">
        <f t="shared" si="3"/>
        <v>0</v>
      </c>
      <c r="R12" s="89">
        <f>Q12/SUM(Q$10:Q$14)*100</f>
        <v>0</v>
      </c>
      <c r="S12" s="140"/>
      <c r="T12" s="2">
        <f>1+0+1</f>
        <v>2</v>
      </c>
      <c r="U12" s="2">
        <f t="shared" si="4"/>
        <v>2</v>
      </c>
      <c r="V12" s="89">
        <f>U12/SUM(U$10:U$14)*100</f>
        <v>14.285714285714285</v>
      </c>
      <c r="W12" s="34">
        <f t="shared" si="8"/>
        <v>2</v>
      </c>
      <c r="X12" s="2">
        <f t="shared" si="9"/>
        <v>4</v>
      </c>
      <c r="Y12" s="2">
        <f t="shared" si="10"/>
        <v>6</v>
      </c>
      <c r="Z12" s="89">
        <f>Y12/SUM(Y$10:Y$14)*100</f>
        <v>5.357142857142857</v>
      </c>
      <c r="AA12" s="70"/>
      <c r="AB12" s="77"/>
      <c r="AC12" s="120"/>
    </row>
    <row r="13" spans="1:29" ht="15">
      <c r="A13" s="299"/>
      <c r="B13" s="19" t="s">
        <v>6</v>
      </c>
      <c r="C13" s="50"/>
      <c r="D13" s="2"/>
      <c r="E13" s="2">
        <f t="shared" si="0"/>
        <v>0</v>
      </c>
      <c r="F13" s="89">
        <f>E13/SUM(E$10:E$14)*100</f>
        <v>0</v>
      </c>
      <c r="G13" s="34"/>
      <c r="H13" s="2"/>
      <c r="I13" s="2">
        <f t="shared" si="1"/>
        <v>0</v>
      </c>
      <c r="J13" s="89">
        <f>I13/SUM(I$10:I$14)*100</f>
        <v>0</v>
      </c>
      <c r="K13" s="34"/>
      <c r="L13" s="2"/>
      <c r="M13" s="2">
        <f t="shared" si="2"/>
        <v>0</v>
      </c>
      <c r="N13" s="89">
        <f>M13/SUM(M$10:M$14)*100</f>
        <v>0</v>
      </c>
      <c r="O13" s="140"/>
      <c r="P13" s="2"/>
      <c r="Q13" s="2">
        <f t="shared" si="3"/>
        <v>0</v>
      </c>
      <c r="R13" s="89">
        <f>Q13/SUM(Q$10:Q$14)*100</f>
        <v>0</v>
      </c>
      <c r="S13" s="140"/>
      <c r="T13" s="2"/>
      <c r="U13" s="2">
        <f t="shared" si="4"/>
        <v>0</v>
      </c>
      <c r="V13" s="89">
        <f>U13/SUM(U$10:U$14)*100</f>
        <v>0</v>
      </c>
      <c r="W13" s="34">
        <f t="shared" si="8"/>
        <v>0</v>
      </c>
      <c r="X13" s="2">
        <f t="shared" si="9"/>
        <v>0</v>
      </c>
      <c r="Y13" s="2">
        <f t="shared" si="10"/>
        <v>0</v>
      </c>
      <c r="Z13" s="89">
        <f>Y13/SUM(Y$10:Y$14)*100</f>
        <v>0</v>
      </c>
      <c r="AA13" s="70"/>
      <c r="AB13" s="77"/>
      <c r="AC13" s="120"/>
    </row>
    <row r="14" spans="1:29" ht="15">
      <c r="A14" s="300"/>
      <c r="B14" s="20" t="s">
        <v>7</v>
      </c>
      <c r="C14" s="51"/>
      <c r="D14" s="7"/>
      <c r="E14" s="7">
        <f t="shared" si="0"/>
        <v>0</v>
      </c>
      <c r="F14" s="102">
        <f>E14/SUM(E$10:E$14)*100</f>
        <v>0</v>
      </c>
      <c r="G14" s="35"/>
      <c r="H14" s="7"/>
      <c r="I14" s="7">
        <f t="shared" si="1"/>
        <v>0</v>
      </c>
      <c r="J14" s="102">
        <f>I14/SUM(I$10:I$14)*100</f>
        <v>0</v>
      </c>
      <c r="K14" s="35"/>
      <c r="L14" s="7"/>
      <c r="M14" s="7">
        <f t="shared" si="2"/>
        <v>0</v>
      </c>
      <c r="N14" s="102">
        <f>M14/SUM(M$10:M$14)*100</f>
        <v>0</v>
      </c>
      <c r="O14" s="141"/>
      <c r="P14" s="7"/>
      <c r="Q14" s="7">
        <f t="shared" si="3"/>
        <v>0</v>
      </c>
      <c r="R14" s="102">
        <f>Q14/SUM(Q$10:Q$14)*100</f>
        <v>0</v>
      </c>
      <c r="S14" s="141"/>
      <c r="T14" s="7"/>
      <c r="U14" s="7">
        <f t="shared" si="4"/>
        <v>0</v>
      </c>
      <c r="V14" s="102">
        <f>U14/SUM(U$10:U$14)*100</f>
        <v>0</v>
      </c>
      <c r="W14" s="35">
        <f t="shared" si="8"/>
        <v>0</v>
      </c>
      <c r="X14" s="7">
        <f t="shared" si="9"/>
        <v>0</v>
      </c>
      <c r="Y14" s="7">
        <f t="shared" si="10"/>
        <v>0</v>
      </c>
      <c r="Z14" s="102">
        <f>Y14/SUM(Y$10:Y$14)*100</f>
        <v>0</v>
      </c>
      <c r="AA14" s="71"/>
      <c r="AB14" s="78"/>
      <c r="AC14" s="129"/>
    </row>
    <row r="15" spans="1:29" ht="15">
      <c r="A15" s="316" t="s">
        <v>51</v>
      </c>
      <c r="B15" s="21" t="s">
        <v>3</v>
      </c>
      <c r="C15" s="52">
        <f>1+0+1+1+1+1+1+1+1+1+1+1+1+1+1</f>
        <v>14</v>
      </c>
      <c r="D15" s="11">
        <f>1+0+1+1+1+1+1+1+1+1+1+1</f>
        <v>11</v>
      </c>
      <c r="E15" s="11">
        <f t="shared" si="0"/>
        <v>25</v>
      </c>
      <c r="F15" s="93">
        <f>E15/SUM(E$15:E$19)*100</f>
        <v>48.07692307692308</v>
      </c>
      <c r="G15" s="36">
        <f>1+0+1+1+1+1+1+1+1+1+1+1+1+1</f>
        <v>13</v>
      </c>
      <c r="H15" s="11">
        <f>1+0+1+1+1+1+1+1+1+1</f>
        <v>9</v>
      </c>
      <c r="I15" s="11">
        <f t="shared" si="1"/>
        <v>22</v>
      </c>
      <c r="J15" s="180">
        <f>I15/SUM(I$15:I$19)*100</f>
        <v>42.30769230769231</v>
      </c>
      <c r="K15" s="36">
        <f>1+0+1+1+1+1+1+1+1+1+1+1+1+1</f>
        <v>13</v>
      </c>
      <c r="L15" s="11">
        <f>1+0+1+1+1+1+1+1+1+1</f>
        <v>9</v>
      </c>
      <c r="M15" s="11">
        <f t="shared" si="2"/>
        <v>22</v>
      </c>
      <c r="N15" s="93">
        <f>M15/SUM(M$15:M$19)*100</f>
        <v>42.30769230769231</v>
      </c>
      <c r="O15" s="152"/>
      <c r="P15" s="11">
        <f>1+0+1+1+1+1+1+1+1+1+1</f>
        <v>10</v>
      </c>
      <c r="Q15" s="11">
        <f t="shared" si="3"/>
        <v>10</v>
      </c>
      <c r="R15" s="93">
        <f>Q15/SUM(Q$15:Q$19)*100</f>
        <v>38.46153846153847</v>
      </c>
      <c r="S15" s="152"/>
      <c r="T15" s="11">
        <f>1+0+1+1+1+1+1+1+1+1+1+1</f>
        <v>11</v>
      </c>
      <c r="U15" s="11">
        <f t="shared" si="4"/>
        <v>11</v>
      </c>
      <c r="V15" s="93">
        <f>U15/SUM(U$15:U$19)*100</f>
        <v>42.30769230769231</v>
      </c>
      <c r="W15" s="36">
        <f t="shared" si="8"/>
        <v>40</v>
      </c>
      <c r="X15" s="11">
        <f t="shared" si="9"/>
        <v>50</v>
      </c>
      <c r="Y15" s="11">
        <f t="shared" si="10"/>
        <v>90</v>
      </c>
      <c r="Z15" s="93">
        <f>Y15/SUM(Y$15:Y$19)*100</f>
        <v>43.269230769230774</v>
      </c>
      <c r="AA15" s="84">
        <f>SUM(Y15:Y19)</f>
        <v>208</v>
      </c>
      <c r="AB15" s="72">
        <f>SUM(Y15:Y16)</f>
        <v>193</v>
      </c>
      <c r="AC15" s="122">
        <f>AB15/AA15*100</f>
        <v>92.78846153846155</v>
      </c>
    </row>
    <row r="16" spans="1:29" ht="15">
      <c r="A16" s="289"/>
      <c r="B16" s="22" t="s">
        <v>4</v>
      </c>
      <c r="C16" s="53">
        <f>1+0+1+1+1+1+1+1+1+1+1+1</f>
        <v>11</v>
      </c>
      <c r="D16" s="3">
        <f>1+0+1+1+1+1+1+1+1+1+1+1+1+1+1+1</f>
        <v>15</v>
      </c>
      <c r="E16" s="3">
        <f aca="true" t="shared" si="11" ref="E16:E89">C16+D16</f>
        <v>26</v>
      </c>
      <c r="F16" s="103">
        <f aca="true" t="shared" si="12" ref="F16:F19">E16/SUM(E$15:E$19)*100</f>
        <v>50</v>
      </c>
      <c r="G16" s="37">
        <f>1+0+1+1+1+1+1+1+1+1+1+1</f>
        <v>11</v>
      </c>
      <c r="H16" s="3">
        <f>1+0+1+1+1+1+1+1+1+1+1+1+1+1+1+1</f>
        <v>15</v>
      </c>
      <c r="I16" s="3">
        <f aca="true" t="shared" si="13" ref="I16:I89">G16+H16</f>
        <v>26</v>
      </c>
      <c r="J16" s="109">
        <f aca="true" t="shared" si="14" ref="J16:J19">I16/SUM(I$15:I$19)*100</f>
        <v>50</v>
      </c>
      <c r="K16" s="37">
        <f>1+0+1+1+1+1+1+1+1+1+1+1+1</f>
        <v>12</v>
      </c>
      <c r="L16" s="3">
        <f>1+0+1+1+1+1+1+1+1+1+1+1+1+1+1+1</f>
        <v>15</v>
      </c>
      <c r="M16" s="3">
        <f aca="true" t="shared" si="15" ref="M16:M89">K16+L16</f>
        <v>27</v>
      </c>
      <c r="N16" s="109">
        <f aca="true" t="shared" si="16" ref="N16:N19">M16/SUM(M$15:M$19)*100</f>
        <v>51.92307692307693</v>
      </c>
      <c r="O16" s="146"/>
      <c r="P16" s="3">
        <f>1+0+1+1+1+1+1+1+1+1+1+1+1</f>
        <v>12</v>
      </c>
      <c r="Q16" s="3">
        <f aca="true" t="shared" si="17" ref="Q16:Q89">O16+P16</f>
        <v>12</v>
      </c>
      <c r="R16" s="109">
        <f aca="true" t="shared" si="18" ref="R16:R19">Q16/SUM(Q$15:Q$19)*100</f>
        <v>46.15384615384615</v>
      </c>
      <c r="S16" s="146"/>
      <c r="T16" s="3">
        <f>1+0+1+1+1+1+1+1+1+1+1+1+1</f>
        <v>12</v>
      </c>
      <c r="U16" s="3">
        <f aca="true" t="shared" si="19" ref="U16:U89">T16</f>
        <v>12</v>
      </c>
      <c r="V16" s="109">
        <f aca="true" t="shared" si="20" ref="V16:V19">U16/SUM(U$15:U$19)*100</f>
        <v>46.15384615384615</v>
      </c>
      <c r="W16" s="37">
        <f t="shared" si="8"/>
        <v>34</v>
      </c>
      <c r="X16" s="3">
        <f t="shared" si="9"/>
        <v>69</v>
      </c>
      <c r="Y16" s="3">
        <f t="shared" si="10"/>
        <v>103</v>
      </c>
      <c r="Z16" s="103">
        <f aca="true" t="shared" si="21" ref="Z16:Z19">Y16/SUM(Y$15:Y$19)*100</f>
        <v>49.519230769230774</v>
      </c>
      <c r="AA16" s="84"/>
      <c r="AB16" s="72"/>
      <c r="AC16" s="122"/>
    </row>
    <row r="17" spans="1:29" ht="15">
      <c r="A17" s="289"/>
      <c r="B17" s="22" t="s">
        <v>5</v>
      </c>
      <c r="C17" s="53">
        <f>1+0</f>
        <v>1</v>
      </c>
      <c r="D17" s="3"/>
      <c r="E17" s="3">
        <f t="shared" si="11"/>
        <v>1</v>
      </c>
      <c r="F17" s="103">
        <f t="shared" si="12"/>
        <v>1.9230769230769231</v>
      </c>
      <c r="G17" s="37">
        <f>1+0+1</f>
        <v>2</v>
      </c>
      <c r="H17" s="3">
        <f>1+0+1</f>
        <v>2</v>
      </c>
      <c r="I17" s="3">
        <f t="shared" si="13"/>
        <v>4</v>
      </c>
      <c r="J17" s="109">
        <f t="shared" si="14"/>
        <v>7.6923076923076925</v>
      </c>
      <c r="K17" s="37">
        <f>1+0</f>
        <v>1</v>
      </c>
      <c r="L17" s="3">
        <f>1+0+1</f>
        <v>2</v>
      </c>
      <c r="M17" s="3">
        <f t="shared" si="15"/>
        <v>3</v>
      </c>
      <c r="N17" s="109">
        <f t="shared" si="16"/>
        <v>5.769230769230769</v>
      </c>
      <c r="O17" s="146"/>
      <c r="P17" s="3">
        <f>1+0+1+1+1</f>
        <v>4</v>
      </c>
      <c r="Q17" s="3">
        <f t="shared" si="17"/>
        <v>4</v>
      </c>
      <c r="R17" s="109">
        <f t="shared" si="18"/>
        <v>15.384615384615385</v>
      </c>
      <c r="S17" s="146"/>
      <c r="T17" s="3">
        <f>1+0+1+1</f>
        <v>3</v>
      </c>
      <c r="U17" s="3">
        <f t="shared" si="19"/>
        <v>3</v>
      </c>
      <c r="V17" s="109">
        <f t="shared" si="20"/>
        <v>11.538461538461538</v>
      </c>
      <c r="W17" s="37">
        <f t="shared" si="8"/>
        <v>4</v>
      </c>
      <c r="X17" s="3">
        <f t="shared" si="9"/>
        <v>11</v>
      </c>
      <c r="Y17" s="3">
        <f t="shared" si="10"/>
        <v>15</v>
      </c>
      <c r="Z17" s="103">
        <f t="shared" si="21"/>
        <v>7.211538461538461</v>
      </c>
      <c r="AA17" s="84"/>
      <c r="AB17" s="72"/>
      <c r="AC17" s="122"/>
    </row>
    <row r="18" spans="1:29" ht="15">
      <c r="A18" s="289"/>
      <c r="B18" s="22" t="s">
        <v>6</v>
      </c>
      <c r="C18" s="53"/>
      <c r="D18" s="3"/>
      <c r="E18" s="3">
        <f t="shared" si="11"/>
        <v>0</v>
      </c>
      <c r="F18" s="103">
        <f t="shared" si="12"/>
        <v>0</v>
      </c>
      <c r="G18" s="37"/>
      <c r="H18" s="3"/>
      <c r="I18" s="3">
        <f t="shared" si="13"/>
        <v>0</v>
      </c>
      <c r="J18" s="109">
        <f t="shared" si="14"/>
        <v>0</v>
      </c>
      <c r="K18" s="37"/>
      <c r="L18" s="3"/>
      <c r="M18" s="3">
        <f t="shared" si="15"/>
        <v>0</v>
      </c>
      <c r="N18" s="109">
        <f t="shared" si="16"/>
        <v>0</v>
      </c>
      <c r="O18" s="146"/>
      <c r="P18" s="3"/>
      <c r="Q18" s="3">
        <f t="shared" si="17"/>
        <v>0</v>
      </c>
      <c r="R18" s="109">
        <f t="shared" si="18"/>
        <v>0</v>
      </c>
      <c r="S18" s="146"/>
      <c r="T18" s="3"/>
      <c r="U18" s="3">
        <f t="shared" si="19"/>
        <v>0</v>
      </c>
      <c r="V18" s="109">
        <f t="shared" si="20"/>
        <v>0</v>
      </c>
      <c r="W18" s="37">
        <f t="shared" si="8"/>
        <v>0</v>
      </c>
      <c r="X18" s="3">
        <f t="shared" si="9"/>
        <v>0</v>
      </c>
      <c r="Y18" s="3">
        <f t="shared" si="10"/>
        <v>0</v>
      </c>
      <c r="Z18" s="103">
        <f t="shared" si="21"/>
        <v>0</v>
      </c>
      <c r="AA18" s="84"/>
      <c r="AB18" s="72"/>
      <c r="AC18" s="122"/>
    </row>
    <row r="19" spans="1:29" ht="15">
      <c r="A19" s="290"/>
      <c r="B19" s="23" t="s">
        <v>7</v>
      </c>
      <c r="C19" s="54"/>
      <c r="D19" s="8"/>
      <c r="E19" s="8">
        <f t="shared" si="11"/>
        <v>0</v>
      </c>
      <c r="F19" s="104">
        <f t="shared" si="12"/>
        <v>0</v>
      </c>
      <c r="G19" s="38"/>
      <c r="H19" s="8"/>
      <c r="I19" s="8">
        <f t="shared" si="13"/>
        <v>0</v>
      </c>
      <c r="J19" s="110">
        <f t="shared" si="14"/>
        <v>0</v>
      </c>
      <c r="K19" s="38"/>
      <c r="L19" s="8"/>
      <c r="M19" s="8">
        <f t="shared" si="15"/>
        <v>0</v>
      </c>
      <c r="N19" s="110">
        <f t="shared" si="16"/>
        <v>0</v>
      </c>
      <c r="O19" s="153"/>
      <c r="P19" s="8"/>
      <c r="Q19" s="8">
        <f t="shared" si="17"/>
        <v>0</v>
      </c>
      <c r="R19" s="110">
        <f t="shared" si="18"/>
        <v>0</v>
      </c>
      <c r="S19" s="153"/>
      <c r="T19" s="8"/>
      <c r="U19" s="8">
        <f t="shared" si="19"/>
        <v>0</v>
      </c>
      <c r="V19" s="110">
        <f t="shared" si="20"/>
        <v>0</v>
      </c>
      <c r="W19" s="38">
        <f t="shared" si="8"/>
        <v>0</v>
      </c>
      <c r="X19" s="8">
        <f t="shared" si="9"/>
        <v>0</v>
      </c>
      <c r="Y19" s="8">
        <f t="shared" si="10"/>
        <v>0</v>
      </c>
      <c r="Z19" s="104">
        <f t="shared" si="21"/>
        <v>0</v>
      </c>
      <c r="AA19" s="84"/>
      <c r="AB19" s="72"/>
      <c r="AC19" s="122"/>
    </row>
    <row r="20" spans="1:29" ht="15">
      <c r="A20" s="317" t="s">
        <v>52</v>
      </c>
      <c r="B20" s="31" t="s">
        <v>3</v>
      </c>
      <c r="C20" s="63">
        <f>1+0+1+1+1+1+1+1+1</f>
        <v>8</v>
      </c>
      <c r="D20" s="16">
        <f>1+0+1+1+1+1+1+1</f>
        <v>7</v>
      </c>
      <c r="E20" s="16">
        <f aca="true" t="shared" si="22" ref="E20:E29">C20+D20</f>
        <v>15</v>
      </c>
      <c r="F20" s="98">
        <f>E20/SUM(E$20:E$24)*100</f>
        <v>46.875</v>
      </c>
      <c r="G20" s="47">
        <f>1+0+1+1+1+1+1+1</f>
        <v>7</v>
      </c>
      <c r="H20" s="16">
        <f>1+0+1+1+1+1+1+1</f>
        <v>7</v>
      </c>
      <c r="I20" s="16">
        <f aca="true" t="shared" si="23" ref="I20:I29">G20+H20</f>
        <v>14</v>
      </c>
      <c r="J20" s="98">
        <f>I20/SUM(I$20:I$24)*100</f>
        <v>43.75</v>
      </c>
      <c r="K20" s="47">
        <f>1+0+1+1+1+1+1+1</f>
        <v>7</v>
      </c>
      <c r="L20" s="16">
        <f>1+0+1+1+1+1+1+1</f>
        <v>7</v>
      </c>
      <c r="M20" s="16">
        <f aca="true" t="shared" si="24" ref="M20:M29">K20+L20</f>
        <v>14</v>
      </c>
      <c r="N20" s="98">
        <f>M20/SUM(M$20:M$24)*100</f>
        <v>43.75</v>
      </c>
      <c r="O20" s="142"/>
      <c r="P20" s="16">
        <f>1+0+1+1+1+1+1+1</f>
        <v>7</v>
      </c>
      <c r="Q20" s="16">
        <f aca="true" t="shared" si="25" ref="Q20:Q29">O20+P20</f>
        <v>7</v>
      </c>
      <c r="R20" s="98">
        <f>Q20/SUM(Q$20:Q$24)*100</f>
        <v>43.75</v>
      </c>
      <c r="S20" s="142"/>
      <c r="T20" s="16">
        <f>1+0+1+1+1+1+1</f>
        <v>6</v>
      </c>
      <c r="U20" s="16">
        <f aca="true" t="shared" si="26" ref="U20:U29">T20</f>
        <v>6</v>
      </c>
      <c r="V20" s="98">
        <f>U20/SUM(U$20:U$24)*100</f>
        <v>37.5</v>
      </c>
      <c r="W20" s="47">
        <f t="shared" si="8"/>
        <v>22</v>
      </c>
      <c r="X20" s="16">
        <f t="shared" si="9"/>
        <v>34</v>
      </c>
      <c r="Y20" s="16">
        <f t="shared" si="10"/>
        <v>56</v>
      </c>
      <c r="Z20" s="98">
        <f>Y20/SUM(Y$20:Y$24)*100</f>
        <v>43.75</v>
      </c>
      <c r="AA20" s="82">
        <f>SUM(Y20:Y24)</f>
        <v>128</v>
      </c>
      <c r="AB20" s="86">
        <f>SUM(Y20:Y21)</f>
        <v>102</v>
      </c>
      <c r="AC20" s="125">
        <f>AB20/AA20*100</f>
        <v>79.6875</v>
      </c>
    </row>
    <row r="21" spans="1:29" ht="15">
      <c r="A21" s="304"/>
      <c r="B21" s="25" t="s">
        <v>4</v>
      </c>
      <c r="C21" s="56">
        <f>1+0+1+1+1</f>
        <v>4</v>
      </c>
      <c r="D21" s="5">
        <f>1+0+1+1+1+1+1</f>
        <v>6</v>
      </c>
      <c r="E21" s="5">
        <f t="shared" si="22"/>
        <v>10</v>
      </c>
      <c r="F21" s="132">
        <f>E21/SUM(E$20:E$24)*100</f>
        <v>31.25</v>
      </c>
      <c r="G21" s="40">
        <f>1+0+1+1+1+1+1</f>
        <v>6</v>
      </c>
      <c r="H21" s="5">
        <f>1+0+1+1+1+1+1</f>
        <v>6</v>
      </c>
      <c r="I21" s="5">
        <f t="shared" si="23"/>
        <v>12</v>
      </c>
      <c r="J21" s="187">
        <f>I21/SUM(I$20:I$24)*100</f>
        <v>37.5</v>
      </c>
      <c r="K21" s="40">
        <f>1+0+1+1+1+1</f>
        <v>5</v>
      </c>
      <c r="L21" s="5">
        <f>1+0+1+1+1+1+1</f>
        <v>6</v>
      </c>
      <c r="M21" s="5">
        <f t="shared" si="24"/>
        <v>11</v>
      </c>
      <c r="N21" s="187">
        <f>M21/SUM(M$20:M$24)*100</f>
        <v>34.375</v>
      </c>
      <c r="O21" s="143"/>
      <c r="P21" s="5">
        <f>1+0+1+1+1+1+1</f>
        <v>6</v>
      </c>
      <c r="Q21" s="5">
        <f t="shared" si="25"/>
        <v>6</v>
      </c>
      <c r="R21" s="187">
        <f>Q21/SUM(Q$20:Q$24)*100</f>
        <v>37.5</v>
      </c>
      <c r="S21" s="143"/>
      <c r="T21" s="5">
        <f>1+0+1+1+1+1+1+1</f>
        <v>7</v>
      </c>
      <c r="U21" s="5">
        <f t="shared" si="26"/>
        <v>7</v>
      </c>
      <c r="V21" s="187">
        <f>U21/SUM(U$20:U$24)*100</f>
        <v>43.75</v>
      </c>
      <c r="W21" s="40">
        <f t="shared" si="8"/>
        <v>15</v>
      </c>
      <c r="X21" s="5">
        <f t="shared" si="9"/>
        <v>31</v>
      </c>
      <c r="Y21" s="5">
        <f t="shared" si="10"/>
        <v>46</v>
      </c>
      <c r="Z21" s="132">
        <f>Y21/SUM(Y$20:Y$24)*100</f>
        <v>35.9375</v>
      </c>
      <c r="AA21" s="68"/>
      <c r="AB21" s="75"/>
      <c r="AC21" s="126"/>
    </row>
    <row r="22" spans="1:29" ht="15">
      <c r="A22" s="304"/>
      <c r="B22" s="25" t="s">
        <v>5</v>
      </c>
      <c r="C22" s="56">
        <f aca="true" t="shared" si="27" ref="C22:D22">1+0+1</f>
        <v>2</v>
      </c>
      <c r="D22" s="5">
        <f t="shared" si="27"/>
        <v>2</v>
      </c>
      <c r="E22" s="5">
        <f t="shared" si="22"/>
        <v>4</v>
      </c>
      <c r="F22" s="132">
        <f>E22/SUM(E$20:E$24)*100</f>
        <v>12.5</v>
      </c>
      <c r="G22" s="40">
        <f>1+0+1+1</f>
        <v>3</v>
      </c>
      <c r="H22" s="5">
        <f>1+0+1+1</f>
        <v>3</v>
      </c>
      <c r="I22" s="5">
        <f t="shared" si="23"/>
        <v>6</v>
      </c>
      <c r="J22" s="187">
        <f>I22/SUM(I$20:I$24)*100</f>
        <v>18.75</v>
      </c>
      <c r="K22" s="40">
        <f>1+0+1+1+1</f>
        <v>4</v>
      </c>
      <c r="L22" s="5">
        <f>1+0+1+1</f>
        <v>3</v>
      </c>
      <c r="M22" s="5">
        <f t="shared" si="24"/>
        <v>7</v>
      </c>
      <c r="N22" s="187">
        <f>M22/SUM(M$20:M$24)*100</f>
        <v>21.875</v>
      </c>
      <c r="O22" s="143"/>
      <c r="P22" s="5">
        <f>1+0+1</f>
        <v>2</v>
      </c>
      <c r="Q22" s="5">
        <f t="shared" si="25"/>
        <v>2</v>
      </c>
      <c r="R22" s="187">
        <f>Q22/SUM(Q$20:Q$24)*100</f>
        <v>12.5</v>
      </c>
      <c r="S22" s="143"/>
      <c r="T22" s="5">
        <f>1+0+1</f>
        <v>2</v>
      </c>
      <c r="U22" s="5">
        <f t="shared" si="26"/>
        <v>2</v>
      </c>
      <c r="V22" s="187">
        <f>U22/SUM(U$20:U$24)*100</f>
        <v>12.5</v>
      </c>
      <c r="W22" s="40">
        <f t="shared" si="8"/>
        <v>9</v>
      </c>
      <c r="X22" s="5">
        <f t="shared" si="9"/>
        <v>12</v>
      </c>
      <c r="Y22" s="5">
        <f t="shared" si="10"/>
        <v>21</v>
      </c>
      <c r="Z22" s="132">
        <f>Y22/SUM(Y$20:Y$24)*100</f>
        <v>16.40625</v>
      </c>
      <c r="AA22" s="68"/>
      <c r="AB22" s="75"/>
      <c r="AC22" s="126"/>
    </row>
    <row r="23" spans="1:29" ht="15">
      <c r="A23" s="304"/>
      <c r="B23" s="25" t="s">
        <v>6</v>
      </c>
      <c r="C23" s="56">
        <f>1+0+1</f>
        <v>2</v>
      </c>
      <c r="D23" s="5">
        <f>1+0</f>
        <v>1</v>
      </c>
      <c r="E23" s="5">
        <f t="shared" si="22"/>
        <v>3</v>
      </c>
      <c r="F23" s="132">
        <f>E23/SUM(E$20:E$24)*100</f>
        <v>9.375</v>
      </c>
      <c r="G23" s="40"/>
      <c r="H23" s="5"/>
      <c r="I23" s="5">
        <f t="shared" si="23"/>
        <v>0</v>
      </c>
      <c r="J23" s="187">
        <f>I23/SUM(I$20:I$24)*100</f>
        <v>0</v>
      </c>
      <c r="K23" s="40"/>
      <c r="L23" s="5"/>
      <c r="M23" s="5">
        <f t="shared" si="24"/>
        <v>0</v>
      </c>
      <c r="N23" s="187">
        <f>M23/SUM(M$20:M$24)*100</f>
        <v>0</v>
      </c>
      <c r="O23" s="143"/>
      <c r="P23" s="5">
        <f>1+0</f>
        <v>1</v>
      </c>
      <c r="Q23" s="5">
        <f t="shared" si="25"/>
        <v>1</v>
      </c>
      <c r="R23" s="187">
        <f>Q23/SUM(Q$20:Q$24)*100</f>
        <v>6.25</v>
      </c>
      <c r="S23" s="143"/>
      <c r="T23" s="5">
        <f>1+0</f>
        <v>1</v>
      </c>
      <c r="U23" s="5">
        <f t="shared" si="26"/>
        <v>1</v>
      </c>
      <c r="V23" s="187">
        <f>U23/SUM(U$20:U$24)*100</f>
        <v>6.25</v>
      </c>
      <c r="W23" s="40">
        <f t="shared" si="8"/>
        <v>2</v>
      </c>
      <c r="X23" s="5">
        <f t="shared" si="9"/>
        <v>3</v>
      </c>
      <c r="Y23" s="5">
        <f t="shared" si="10"/>
        <v>5</v>
      </c>
      <c r="Z23" s="132">
        <f>Y23/SUM(Y$20:Y$24)*100</f>
        <v>3.90625</v>
      </c>
      <c r="AA23" s="68"/>
      <c r="AB23" s="75"/>
      <c r="AC23" s="126"/>
    </row>
    <row r="24" spans="1:29" ht="15">
      <c r="A24" s="305"/>
      <c r="B24" s="32" t="s">
        <v>7</v>
      </c>
      <c r="C24" s="64"/>
      <c r="D24" s="17"/>
      <c r="E24" s="17">
        <f t="shared" si="22"/>
        <v>0</v>
      </c>
      <c r="F24" s="134">
        <f>E24/SUM(E$20:E$24)*100</f>
        <v>0</v>
      </c>
      <c r="G24" s="48"/>
      <c r="H24" s="17"/>
      <c r="I24" s="17">
        <f t="shared" si="23"/>
        <v>0</v>
      </c>
      <c r="J24" s="188">
        <f>I24/SUM(I$20:I$24)*100</f>
        <v>0</v>
      </c>
      <c r="K24" s="48"/>
      <c r="L24" s="17"/>
      <c r="M24" s="17">
        <f t="shared" si="24"/>
        <v>0</v>
      </c>
      <c r="N24" s="188">
        <f>M24/SUM(M$20:M$24)*100</f>
        <v>0</v>
      </c>
      <c r="O24" s="144"/>
      <c r="P24" s="17"/>
      <c r="Q24" s="17">
        <f t="shared" si="25"/>
        <v>0</v>
      </c>
      <c r="R24" s="188">
        <f>Q24/SUM(Q$20:Q$24)*100</f>
        <v>0</v>
      </c>
      <c r="S24" s="144"/>
      <c r="T24" s="17"/>
      <c r="U24" s="17">
        <f t="shared" si="26"/>
        <v>0</v>
      </c>
      <c r="V24" s="188">
        <f>U24/SUM(U$20:U$24)*100</f>
        <v>0</v>
      </c>
      <c r="W24" s="48">
        <f t="shared" si="8"/>
        <v>0</v>
      </c>
      <c r="X24" s="17">
        <f t="shared" si="9"/>
        <v>0</v>
      </c>
      <c r="Y24" s="17">
        <f t="shared" si="10"/>
        <v>0</v>
      </c>
      <c r="Z24" s="134">
        <f>Y24/SUM(Y$20:Y$24)*100</f>
        <v>0</v>
      </c>
      <c r="AA24" s="69"/>
      <c r="AB24" s="76"/>
      <c r="AC24" s="127"/>
    </row>
    <row r="25" spans="1:29" ht="15">
      <c r="A25" s="318" t="s">
        <v>53</v>
      </c>
      <c r="B25" s="30" t="s">
        <v>3</v>
      </c>
      <c r="C25" s="61">
        <f>1+0+1+1</f>
        <v>3</v>
      </c>
      <c r="D25" s="13">
        <f>1+0+1+1</f>
        <v>3</v>
      </c>
      <c r="E25" s="13">
        <f t="shared" si="22"/>
        <v>6</v>
      </c>
      <c r="F25" s="95">
        <f>E25/SUM(E$25:E$29)*100</f>
        <v>42.857142857142854</v>
      </c>
      <c r="G25" s="45">
        <f>1+0+1+1</f>
        <v>3</v>
      </c>
      <c r="H25" s="13">
        <f>1+0+1+1</f>
        <v>3</v>
      </c>
      <c r="I25" s="13">
        <f t="shared" si="23"/>
        <v>6</v>
      </c>
      <c r="J25" s="95">
        <f>I25/SUM(I$25:I$29)*100</f>
        <v>42.857142857142854</v>
      </c>
      <c r="K25" s="45">
        <f>1+0+1+1</f>
        <v>3</v>
      </c>
      <c r="L25" s="13">
        <f>1+0+1</f>
        <v>2</v>
      </c>
      <c r="M25" s="13">
        <f t="shared" si="24"/>
        <v>5</v>
      </c>
      <c r="N25" s="95">
        <f>M25/SUM(M$25:M$29)*100</f>
        <v>35.714285714285715</v>
      </c>
      <c r="O25" s="149"/>
      <c r="P25" s="13">
        <f>1+0+1+1</f>
        <v>3</v>
      </c>
      <c r="Q25" s="13">
        <f t="shared" si="25"/>
        <v>3</v>
      </c>
      <c r="R25" s="95">
        <f>Q25/SUM(Q$25:Q$29)*100</f>
        <v>42.857142857142854</v>
      </c>
      <c r="S25" s="149"/>
      <c r="T25" s="13">
        <f>1+0+1</f>
        <v>2</v>
      </c>
      <c r="U25" s="13">
        <f t="shared" si="26"/>
        <v>2</v>
      </c>
      <c r="V25" s="95">
        <f>U25/SUM(U$25:U$29)*100</f>
        <v>28.57142857142857</v>
      </c>
      <c r="W25" s="45">
        <f t="shared" si="8"/>
        <v>9</v>
      </c>
      <c r="X25" s="13">
        <f t="shared" si="9"/>
        <v>13</v>
      </c>
      <c r="Y25" s="13">
        <f t="shared" si="10"/>
        <v>22</v>
      </c>
      <c r="Z25" s="95">
        <f>Y25/SUM(Y$25:Y$29)*100</f>
        <v>39.285714285714285</v>
      </c>
      <c r="AA25" s="81">
        <f>SUM(Y25:Y29)</f>
        <v>56</v>
      </c>
      <c r="AB25" s="74">
        <f>SUM(Y25:Y26)</f>
        <v>45</v>
      </c>
      <c r="AC25" s="124">
        <f>AB25/AA25*100</f>
        <v>80.35714285714286</v>
      </c>
    </row>
    <row r="26" spans="1:29" ht="15">
      <c r="A26" s="297"/>
      <c r="B26" s="24" t="s">
        <v>4</v>
      </c>
      <c r="C26" s="55">
        <f>1+0+1+1</f>
        <v>3</v>
      </c>
      <c r="D26" s="4">
        <f>1+0+1+1</f>
        <v>3</v>
      </c>
      <c r="E26" s="4">
        <f t="shared" si="22"/>
        <v>6</v>
      </c>
      <c r="F26" s="96">
        <f>E26/SUM(E$25:E$29)*100</f>
        <v>42.857142857142854</v>
      </c>
      <c r="G26" s="39">
        <f>1+0+1+1</f>
        <v>3</v>
      </c>
      <c r="H26" s="4">
        <f>1+0+1+1</f>
        <v>3</v>
      </c>
      <c r="I26" s="4">
        <f t="shared" si="23"/>
        <v>6</v>
      </c>
      <c r="J26" s="107">
        <f>I26/SUM(I$25:I$29)*100</f>
        <v>42.857142857142854</v>
      </c>
      <c r="K26" s="39">
        <f>1+0+1</f>
        <v>2</v>
      </c>
      <c r="L26" s="4">
        <f>1+0+1+1+1</f>
        <v>4</v>
      </c>
      <c r="M26" s="4">
        <f t="shared" si="24"/>
        <v>6</v>
      </c>
      <c r="N26" s="107">
        <f>M26/SUM(M$25:M$29)*100</f>
        <v>42.857142857142854</v>
      </c>
      <c r="O26" s="148"/>
      <c r="P26" s="4">
        <f>1+0+1</f>
        <v>2</v>
      </c>
      <c r="Q26" s="4">
        <f t="shared" si="25"/>
        <v>2</v>
      </c>
      <c r="R26" s="107">
        <f>Q26/SUM(Q$25:Q$29)*100</f>
        <v>28.57142857142857</v>
      </c>
      <c r="S26" s="148"/>
      <c r="T26" s="4">
        <f>1+0+1+1</f>
        <v>3</v>
      </c>
      <c r="U26" s="4">
        <f t="shared" si="26"/>
        <v>3</v>
      </c>
      <c r="V26" s="107">
        <f>U26/SUM(U$25:U$29)*100</f>
        <v>42.857142857142854</v>
      </c>
      <c r="W26" s="39">
        <f t="shared" si="8"/>
        <v>8</v>
      </c>
      <c r="X26" s="4">
        <f t="shared" si="9"/>
        <v>15</v>
      </c>
      <c r="Y26" s="4">
        <f t="shared" si="10"/>
        <v>23</v>
      </c>
      <c r="Z26" s="96">
        <f>Y26/SUM(Y$25:Y$29)*100</f>
        <v>41.07142857142857</v>
      </c>
      <c r="AA26" s="67"/>
      <c r="AB26" s="74"/>
      <c r="AC26" s="124"/>
    </row>
    <row r="27" spans="1:29" ht="15">
      <c r="A27" s="297"/>
      <c r="B27" s="24" t="s">
        <v>5</v>
      </c>
      <c r="C27" s="55">
        <f>1+0</f>
        <v>1</v>
      </c>
      <c r="D27" s="4">
        <f>1+0</f>
        <v>1</v>
      </c>
      <c r="E27" s="4">
        <f t="shared" si="22"/>
        <v>2</v>
      </c>
      <c r="F27" s="96">
        <f>E27/SUM(E$25:E$29)*100</f>
        <v>14.285714285714285</v>
      </c>
      <c r="G27" s="39">
        <f>1+0</f>
        <v>1</v>
      </c>
      <c r="H27" s="4">
        <f>1+0</f>
        <v>1</v>
      </c>
      <c r="I27" s="4">
        <f t="shared" si="23"/>
        <v>2</v>
      </c>
      <c r="J27" s="107">
        <f>I27/SUM(I$25:I$29)*100</f>
        <v>14.285714285714285</v>
      </c>
      <c r="K27" s="39">
        <f>1+0+1</f>
        <v>2</v>
      </c>
      <c r="L27" s="4">
        <f>1+0</f>
        <v>1</v>
      </c>
      <c r="M27" s="4">
        <f t="shared" si="24"/>
        <v>3</v>
      </c>
      <c r="N27" s="107">
        <f>M27/SUM(M$25:M$29)*100</f>
        <v>21.428571428571427</v>
      </c>
      <c r="O27" s="148"/>
      <c r="P27" s="4">
        <f>1+0+1</f>
        <v>2</v>
      </c>
      <c r="Q27" s="4">
        <f t="shared" si="25"/>
        <v>2</v>
      </c>
      <c r="R27" s="107">
        <f>Q27/SUM(Q$25:Q$29)*100</f>
        <v>28.57142857142857</v>
      </c>
      <c r="S27" s="148"/>
      <c r="T27" s="4">
        <f>1+0</f>
        <v>1</v>
      </c>
      <c r="U27" s="4">
        <f t="shared" si="26"/>
        <v>1</v>
      </c>
      <c r="V27" s="107">
        <f>U27/SUM(U$25:U$29)*100</f>
        <v>14.285714285714285</v>
      </c>
      <c r="W27" s="39">
        <f t="shared" si="8"/>
        <v>4</v>
      </c>
      <c r="X27" s="4">
        <f t="shared" si="9"/>
        <v>6</v>
      </c>
      <c r="Y27" s="4">
        <f t="shared" si="10"/>
        <v>10</v>
      </c>
      <c r="Z27" s="96">
        <f>Y27/SUM(Y$25:Y$29)*100</f>
        <v>17.857142857142858</v>
      </c>
      <c r="AA27" s="67"/>
      <c r="AB27" s="74"/>
      <c r="AC27" s="124"/>
    </row>
    <row r="28" spans="1:29" ht="15">
      <c r="A28" s="297"/>
      <c r="B28" s="24" t="s">
        <v>6</v>
      </c>
      <c r="C28" s="55"/>
      <c r="D28" s="4"/>
      <c r="E28" s="4">
        <f t="shared" si="22"/>
        <v>0</v>
      </c>
      <c r="F28" s="96">
        <f>E28/SUM(E$25:E$29)*100</f>
        <v>0</v>
      </c>
      <c r="G28" s="39"/>
      <c r="H28" s="4"/>
      <c r="I28" s="4">
        <f t="shared" si="23"/>
        <v>0</v>
      </c>
      <c r="J28" s="107">
        <f>I28/SUM(I$25:I$29)*100</f>
        <v>0</v>
      </c>
      <c r="K28" s="39"/>
      <c r="L28" s="4"/>
      <c r="M28" s="4">
        <f t="shared" si="24"/>
        <v>0</v>
      </c>
      <c r="N28" s="107">
        <f>M28/SUM(M$25:M$29)*100</f>
        <v>0</v>
      </c>
      <c r="O28" s="148"/>
      <c r="P28" s="4"/>
      <c r="Q28" s="4">
        <f t="shared" si="25"/>
        <v>0</v>
      </c>
      <c r="R28" s="107">
        <f>Q28/SUM(Q$25:Q$29)*100</f>
        <v>0</v>
      </c>
      <c r="S28" s="148"/>
      <c r="T28" s="4">
        <f>1+0</f>
        <v>1</v>
      </c>
      <c r="U28" s="4">
        <f t="shared" si="26"/>
        <v>1</v>
      </c>
      <c r="V28" s="107">
        <f>U28/SUM(U$25:U$29)*100</f>
        <v>14.285714285714285</v>
      </c>
      <c r="W28" s="39">
        <f t="shared" si="8"/>
        <v>0</v>
      </c>
      <c r="X28" s="4">
        <f t="shared" si="9"/>
        <v>1</v>
      </c>
      <c r="Y28" s="4">
        <f t="shared" si="10"/>
        <v>1</v>
      </c>
      <c r="Z28" s="96">
        <f>Y28/SUM(Y$25:Y$29)*100</f>
        <v>1.7857142857142856</v>
      </c>
      <c r="AA28" s="67"/>
      <c r="AB28" s="74"/>
      <c r="AC28" s="124"/>
    </row>
    <row r="29" spans="1:29" ht="15">
      <c r="A29" s="306"/>
      <c r="B29" s="138" t="s">
        <v>7</v>
      </c>
      <c r="C29" s="62"/>
      <c r="D29" s="10"/>
      <c r="E29" s="10">
        <f t="shared" si="22"/>
        <v>0</v>
      </c>
      <c r="F29" s="97">
        <f>E29/SUM(E$25:E$29)*100</f>
        <v>0</v>
      </c>
      <c r="G29" s="46"/>
      <c r="H29" s="10"/>
      <c r="I29" s="10">
        <f t="shared" si="23"/>
        <v>0</v>
      </c>
      <c r="J29" s="108">
        <f>I29/SUM(I$25:I$29)*100</f>
        <v>0</v>
      </c>
      <c r="K29" s="46"/>
      <c r="L29" s="10"/>
      <c r="M29" s="10">
        <f t="shared" si="24"/>
        <v>0</v>
      </c>
      <c r="N29" s="108">
        <f>M29/SUM(M$25:M$29)*100</f>
        <v>0</v>
      </c>
      <c r="O29" s="151"/>
      <c r="P29" s="10"/>
      <c r="Q29" s="10">
        <f t="shared" si="25"/>
        <v>0</v>
      </c>
      <c r="R29" s="108">
        <f>Q29/SUM(Q$25:Q$29)*100</f>
        <v>0</v>
      </c>
      <c r="S29" s="151"/>
      <c r="T29" s="10"/>
      <c r="U29" s="10">
        <f t="shared" si="26"/>
        <v>0</v>
      </c>
      <c r="V29" s="108">
        <f>U29/SUM(U$25:U$29)*100</f>
        <v>0</v>
      </c>
      <c r="W29" s="46">
        <f t="shared" si="8"/>
        <v>0</v>
      </c>
      <c r="X29" s="10">
        <f t="shared" si="9"/>
        <v>0</v>
      </c>
      <c r="Y29" s="10">
        <f t="shared" si="10"/>
        <v>0</v>
      </c>
      <c r="Z29" s="97">
        <f>Y29/SUM(Y$25:Y$29)*100</f>
        <v>0</v>
      </c>
      <c r="AA29" s="67"/>
      <c r="AB29" s="74"/>
      <c r="AC29" s="124"/>
    </row>
    <row r="30" spans="1:29" ht="15">
      <c r="A30" s="315" t="s">
        <v>54</v>
      </c>
      <c r="B30" s="18" t="s">
        <v>3</v>
      </c>
      <c r="C30" s="49">
        <f>1+0+1+1+1</f>
        <v>4</v>
      </c>
      <c r="D30" s="6">
        <f>1+0+1+1+1</f>
        <v>4</v>
      </c>
      <c r="E30" s="6">
        <f aca="true" t="shared" si="28" ref="E30:E34">C30+D30</f>
        <v>8</v>
      </c>
      <c r="F30" s="136">
        <f>E30/SUM(E$30:E$34)*100</f>
        <v>80</v>
      </c>
      <c r="G30" s="33">
        <f>1+0+1+1+1</f>
        <v>4</v>
      </c>
      <c r="H30" s="6">
        <f>1+0+1+1+1</f>
        <v>4</v>
      </c>
      <c r="I30" s="6">
        <f aca="true" t="shared" si="29" ref="I30:I34">G30+H30</f>
        <v>8</v>
      </c>
      <c r="J30" s="136">
        <f>I30/SUM(I$30:I$34)*100</f>
        <v>80</v>
      </c>
      <c r="K30" s="33">
        <f>1+0+1+1+1</f>
        <v>4</v>
      </c>
      <c r="L30" s="6">
        <f>1+0+1+1+1</f>
        <v>4</v>
      </c>
      <c r="M30" s="6">
        <f aca="true" t="shared" si="30" ref="M30:M34">K30+L30</f>
        <v>8</v>
      </c>
      <c r="N30" s="136">
        <f>M30/SUM(M$30:M$34)*100</f>
        <v>80</v>
      </c>
      <c r="O30" s="139"/>
      <c r="P30" s="6">
        <f>1+0+1+1+1</f>
        <v>4</v>
      </c>
      <c r="Q30" s="6">
        <f aca="true" t="shared" si="31" ref="Q30:Q34">O30+P30</f>
        <v>4</v>
      </c>
      <c r="R30" s="136">
        <f>Q30/SUM(Q$30:Q$34)*100</f>
        <v>80</v>
      </c>
      <c r="S30" s="139"/>
      <c r="T30" s="6">
        <f>1+0+1+1+1</f>
        <v>4</v>
      </c>
      <c r="U30" s="6">
        <f aca="true" t="shared" si="32" ref="U30:U34">T30</f>
        <v>4</v>
      </c>
      <c r="V30" s="136">
        <f>U30/SUM(U$30:U$34)*100</f>
        <v>80</v>
      </c>
      <c r="W30" s="33">
        <f t="shared" si="8"/>
        <v>12</v>
      </c>
      <c r="X30" s="6">
        <f t="shared" si="9"/>
        <v>20</v>
      </c>
      <c r="Y30" s="6">
        <f t="shared" si="10"/>
        <v>32</v>
      </c>
      <c r="Z30" s="101">
        <f>Y30/SUM(Y$30:Y$34)*100</f>
        <v>80</v>
      </c>
      <c r="AA30" s="83">
        <f>SUM(Y30:Y34)</f>
        <v>40</v>
      </c>
      <c r="AB30" s="87">
        <f>SUM(Y30:Y31)</f>
        <v>40</v>
      </c>
      <c r="AC30" s="128">
        <f>AB30/AA30*100</f>
        <v>100</v>
      </c>
    </row>
    <row r="31" spans="1:29" ht="15">
      <c r="A31" s="299"/>
      <c r="B31" s="19" t="s">
        <v>4</v>
      </c>
      <c r="C31" s="50">
        <f>1+0</f>
        <v>1</v>
      </c>
      <c r="D31" s="2">
        <f>1+0</f>
        <v>1</v>
      </c>
      <c r="E31" s="2">
        <f t="shared" si="28"/>
        <v>2</v>
      </c>
      <c r="F31" s="91">
        <f>E31/SUM(E$30:E$34)*100</f>
        <v>20</v>
      </c>
      <c r="G31" s="34">
        <f>1+0</f>
        <v>1</v>
      </c>
      <c r="H31" s="2">
        <f>1+0</f>
        <v>1</v>
      </c>
      <c r="I31" s="2">
        <f t="shared" si="29"/>
        <v>2</v>
      </c>
      <c r="J31" s="91">
        <f>I31/SUM(I$30:I$34)*100</f>
        <v>20</v>
      </c>
      <c r="K31" s="34">
        <f>1+0</f>
        <v>1</v>
      </c>
      <c r="L31" s="2">
        <f>1+0</f>
        <v>1</v>
      </c>
      <c r="M31" s="2">
        <f t="shared" si="30"/>
        <v>2</v>
      </c>
      <c r="N31" s="91">
        <f>M31/SUM(M$30:M$34)*100</f>
        <v>20</v>
      </c>
      <c r="O31" s="140"/>
      <c r="P31" s="2">
        <f>1+0</f>
        <v>1</v>
      </c>
      <c r="Q31" s="2">
        <f t="shared" si="31"/>
        <v>1</v>
      </c>
      <c r="R31" s="91">
        <f>Q31/SUM(Q$30:Q$34)*100</f>
        <v>20</v>
      </c>
      <c r="S31" s="140"/>
      <c r="T31" s="2">
        <f>1+0</f>
        <v>1</v>
      </c>
      <c r="U31" s="2">
        <f t="shared" si="32"/>
        <v>1</v>
      </c>
      <c r="V31" s="91">
        <f>U31/SUM(U$30:U$34)*100</f>
        <v>20</v>
      </c>
      <c r="W31" s="34">
        <f t="shared" si="8"/>
        <v>3</v>
      </c>
      <c r="X31" s="2">
        <f t="shared" si="9"/>
        <v>5</v>
      </c>
      <c r="Y31" s="2">
        <f t="shared" si="10"/>
        <v>8</v>
      </c>
      <c r="Z31" s="89">
        <f>Y31/SUM(Y$30:Y$34)*100</f>
        <v>20</v>
      </c>
      <c r="AA31" s="70"/>
      <c r="AB31" s="77"/>
      <c r="AC31" s="120"/>
    </row>
    <row r="32" spans="1:29" ht="15">
      <c r="A32" s="299"/>
      <c r="B32" s="19" t="s">
        <v>5</v>
      </c>
      <c r="C32" s="50"/>
      <c r="D32" s="2"/>
      <c r="E32" s="2">
        <f t="shared" si="28"/>
        <v>0</v>
      </c>
      <c r="F32" s="90">
        <f>E32/SUM(E$30:E$34)*100</f>
        <v>0</v>
      </c>
      <c r="G32" s="34"/>
      <c r="H32" s="2"/>
      <c r="I32" s="2">
        <f t="shared" si="29"/>
        <v>0</v>
      </c>
      <c r="J32" s="90">
        <f>I32/SUM(I$30:I$34)*100</f>
        <v>0</v>
      </c>
      <c r="K32" s="34"/>
      <c r="L32" s="2"/>
      <c r="M32" s="2">
        <f t="shared" si="30"/>
        <v>0</v>
      </c>
      <c r="N32" s="90">
        <f>M32/SUM(M$30:M$34)*100</f>
        <v>0</v>
      </c>
      <c r="O32" s="140"/>
      <c r="P32" s="2"/>
      <c r="Q32" s="2">
        <f t="shared" si="31"/>
        <v>0</v>
      </c>
      <c r="R32" s="90">
        <f>Q32/SUM(Q$30:Q$34)*100</f>
        <v>0</v>
      </c>
      <c r="S32" s="140"/>
      <c r="T32" s="2"/>
      <c r="U32" s="2">
        <f t="shared" si="32"/>
        <v>0</v>
      </c>
      <c r="V32" s="90">
        <f>U32/SUM(U$30:U$34)*100</f>
        <v>0</v>
      </c>
      <c r="W32" s="34">
        <f t="shared" si="8"/>
        <v>0</v>
      </c>
      <c r="X32" s="2">
        <f t="shared" si="9"/>
        <v>0</v>
      </c>
      <c r="Y32" s="2">
        <f t="shared" si="10"/>
        <v>0</v>
      </c>
      <c r="Z32" s="89">
        <f>Y32/SUM(Y$30:Y$34)*100</f>
        <v>0</v>
      </c>
      <c r="AA32" s="70"/>
      <c r="AB32" s="77"/>
      <c r="AC32" s="120"/>
    </row>
    <row r="33" spans="1:29" ht="15">
      <c r="A33" s="299"/>
      <c r="B33" s="19" t="s">
        <v>6</v>
      </c>
      <c r="C33" s="50"/>
      <c r="D33" s="2"/>
      <c r="E33" s="2">
        <f t="shared" si="28"/>
        <v>0</v>
      </c>
      <c r="F33" s="89">
        <f>E33/SUM(E$30:E$34)*100</f>
        <v>0</v>
      </c>
      <c r="G33" s="34"/>
      <c r="H33" s="2"/>
      <c r="I33" s="2">
        <f t="shared" si="29"/>
        <v>0</v>
      </c>
      <c r="J33" s="89">
        <f>I33/SUM(I$30:I$34)*100</f>
        <v>0</v>
      </c>
      <c r="K33" s="34"/>
      <c r="L33" s="2"/>
      <c r="M33" s="2">
        <f t="shared" si="30"/>
        <v>0</v>
      </c>
      <c r="N33" s="89">
        <f>M33/SUM(M$30:M$34)*100</f>
        <v>0</v>
      </c>
      <c r="O33" s="140"/>
      <c r="P33" s="2"/>
      <c r="Q33" s="2">
        <f t="shared" si="31"/>
        <v>0</v>
      </c>
      <c r="R33" s="89">
        <f>Q33/SUM(Q$30:Q$34)*100</f>
        <v>0</v>
      </c>
      <c r="S33" s="140"/>
      <c r="T33" s="2"/>
      <c r="U33" s="2">
        <f t="shared" si="32"/>
        <v>0</v>
      </c>
      <c r="V33" s="89">
        <f>U33/SUM(U$30:U$34)*100</f>
        <v>0</v>
      </c>
      <c r="W33" s="34">
        <f t="shared" si="8"/>
        <v>0</v>
      </c>
      <c r="X33" s="2">
        <f t="shared" si="9"/>
        <v>0</v>
      </c>
      <c r="Y33" s="2">
        <f t="shared" si="10"/>
        <v>0</v>
      </c>
      <c r="Z33" s="89">
        <f>Y33/SUM(Y$30:Y$34)*100</f>
        <v>0</v>
      </c>
      <c r="AA33" s="70"/>
      <c r="AB33" s="77"/>
      <c r="AC33" s="120"/>
    </row>
    <row r="34" spans="1:29" ht="15">
      <c r="A34" s="300"/>
      <c r="B34" s="20" t="s">
        <v>7</v>
      </c>
      <c r="C34" s="51"/>
      <c r="D34" s="7"/>
      <c r="E34" s="7">
        <f t="shared" si="28"/>
        <v>0</v>
      </c>
      <c r="F34" s="89">
        <f>E34/SUM(E$30:E$34)*100</f>
        <v>0</v>
      </c>
      <c r="G34" s="35"/>
      <c r="H34" s="7"/>
      <c r="I34" s="7">
        <f t="shared" si="29"/>
        <v>0</v>
      </c>
      <c r="J34" s="89">
        <f>I34/SUM(I$30:I$34)*100</f>
        <v>0</v>
      </c>
      <c r="K34" s="35"/>
      <c r="L34" s="7"/>
      <c r="M34" s="7">
        <f t="shared" si="30"/>
        <v>0</v>
      </c>
      <c r="N34" s="89">
        <f>M34/SUM(M$30:M$34)*100</f>
        <v>0</v>
      </c>
      <c r="O34" s="141"/>
      <c r="P34" s="7"/>
      <c r="Q34" s="7">
        <f t="shared" si="31"/>
        <v>0</v>
      </c>
      <c r="R34" s="89">
        <f>Q34/SUM(Q$30:Q$34)*100</f>
        <v>0</v>
      </c>
      <c r="S34" s="141"/>
      <c r="T34" s="7"/>
      <c r="U34" s="7">
        <f t="shared" si="32"/>
        <v>0</v>
      </c>
      <c r="V34" s="89">
        <f>U34/SUM(U$30:U$34)*100</f>
        <v>0</v>
      </c>
      <c r="W34" s="35">
        <f t="shared" si="8"/>
        <v>0</v>
      </c>
      <c r="X34" s="7">
        <f t="shared" si="9"/>
        <v>0</v>
      </c>
      <c r="Y34" s="7">
        <f t="shared" si="10"/>
        <v>0</v>
      </c>
      <c r="Z34" s="102">
        <f>Y34/SUM(Y$30:Y$34)*100</f>
        <v>0</v>
      </c>
      <c r="AA34" s="71"/>
      <c r="AB34" s="78"/>
      <c r="AC34" s="129"/>
    </row>
    <row r="35" spans="1:29" ht="15">
      <c r="A35" s="301" t="s">
        <v>55</v>
      </c>
      <c r="B35" s="28" t="s">
        <v>3</v>
      </c>
      <c r="C35" s="59">
        <f>1+0+1+1+1+1+1+1+1+1+1</f>
        <v>10</v>
      </c>
      <c r="D35" s="14">
        <f>1+0+1+1+1+1+1+1+1+1+1+1</f>
        <v>11</v>
      </c>
      <c r="E35" s="14">
        <f t="shared" si="11"/>
        <v>21</v>
      </c>
      <c r="F35" s="92">
        <f>E35/SUM(E$35:E$39)*100</f>
        <v>70</v>
      </c>
      <c r="G35" s="43">
        <f>1+0+1+1+1+1+1+1+1+1</f>
        <v>9</v>
      </c>
      <c r="H35" s="14">
        <f>1+0+1+1+1+1+1+1+1+1</f>
        <v>9</v>
      </c>
      <c r="I35" s="14">
        <f t="shared" si="13"/>
        <v>18</v>
      </c>
      <c r="J35" s="92">
        <f>I35/SUM(I$35:I$39)*100</f>
        <v>60</v>
      </c>
      <c r="K35" s="43">
        <f>1+0+1+1+1+1+1+1+1</f>
        <v>8</v>
      </c>
      <c r="L35" s="14">
        <f>1+0+1+1+1+1+1+1+1</f>
        <v>8</v>
      </c>
      <c r="M35" s="14">
        <f t="shared" si="15"/>
        <v>16</v>
      </c>
      <c r="N35" s="92">
        <f>M35/SUM(M$35:M$39)*100</f>
        <v>53.333333333333336</v>
      </c>
      <c r="O35" s="145"/>
      <c r="P35" s="14">
        <f>1+0+1+1+1+1+1</f>
        <v>6</v>
      </c>
      <c r="Q35" s="14">
        <f t="shared" si="17"/>
        <v>6</v>
      </c>
      <c r="R35" s="92">
        <f>Q35/SUM(Q$35:Q$39)*100</f>
        <v>40</v>
      </c>
      <c r="S35" s="145"/>
      <c r="T35" s="14">
        <f>1+0+1+1+1+1+1+1</f>
        <v>7</v>
      </c>
      <c r="U35" s="14">
        <f t="shared" si="19"/>
        <v>7</v>
      </c>
      <c r="V35" s="92">
        <f>U35/SUM(U$35:U$39)*100</f>
        <v>46.666666666666664</v>
      </c>
      <c r="W35" s="43">
        <f t="shared" si="8"/>
        <v>27</v>
      </c>
      <c r="X35" s="14">
        <f t="shared" si="9"/>
        <v>41</v>
      </c>
      <c r="Y35" s="14">
        <f t="shared" si="10"/>
        <v>68</v>
      </c>
      <c r="Z35" s="92">
        <f>Y35/SUM(Y$35:Y$39)*100</f>
        <v>56.666666666666664</v>
      </c>
      <c r="AA35" s="80">
        <f>SUM(Y35:Y39)</f>
        <v>120</v>
      </c>
      <c r="AB35" s="85">
        <f>SUM(Y35:Y36)</f>
        <v>111</v>
      </c>
      <c r="AC35" s="121">
        <f>AB35/AA35*100</f>
        <v>92.5</v>
      </c>
    </row>
    <row r="36" spans="1:29" ht="15">
      <c r="A36" s="289"/>
      <c r="B36" s="22" t="s">
        <v>4</v>
      </c>
      <c r="C36" s="53">
        <f>1+0+1+1+1+1</f>
        <v>5</v>
      </c>
      <c r="D36" s="3">
        <f>1+0+1+1+1</f>
        <v>4</v>
      </c>
      <c r="E36" s="3">
        <f t="shared" si="11"/>
        <v>9</v>
      </c>
      <c r="F36" s="103">
        <f aca="true" t="shared" si="33" ref="F36:F39">E36/SUM(E$35:E$39)*100</f>
        <v>30</v>
      </c>
      <c r="G36" s="37">
        <f>1+0+1+1+1+1</f>
        <v>5</v>
      </c>
      <c r="H36" s="3">
        <f>1+0+1+1+1+1</f>
        <v>5</v>
      </c>
      <c r="I36" s="3">
        <f t="shared" si="13"/>
        <v>10</v>
      </c>
      <c r="J36" s="93">
        <f aca="true" t="shared" si="34" ref="J36:J39">I36/SUM(I$35:I$39)*100</f>
        <v>33.33333333333333</v>
      </c>
      <c r="K36" s="37">
        <f>1+0+1+1+1+1+1</f>
        <v>6</v>
      </c>
      <c r="L36" s="3">
        <f>1+0+1+1+1+1+1</f>
        <v>6</v>
      </c>
      <c r="M36" s="3">
        <f t="shared" si="15"/>
        <v>12</v>
      </c>
      <c r="N36" s="93">
        <f aca="true" t="shared" si="35" ref="N36:N39">M36/SUM(M$35:M$39)*100</f>
        <v>40</v>
      </c>
      <c r="O36" s="146"/>
      <c r="P36" s="3">
        <f>1+0+1+1+1+1+1</f>
        <v>6</v>
      </c>
      <c r="Q36" s="3">
        <f t="shared" si="17"/>
        <v>6</v>
      </c>
      <c r="R36" s="93">
        <f aca="true" t="shared" si="36" ref="R36:R39">Q36/SUM(Q$35:Q$39)*100</f>
        <v>40</v>
      </c>
      <c r="S36" s="146"/>
      <c r="T36" s="3">
        <f>1+0+1+1+1+1+1</f>
        <v>6</v>
      </c>
      <c r="U36" s="3">
        <f t="shared" si="19"/>
        <v>6</v>
      </c>
      <c r="V36" s="93">
        <f aca="true" t="shared" si="37" ref="V36:V39">U36/SUM(U$35:U$39)*100</f>
        <v>40</v>
      </c>
      <c r="W36" s="37">
        <f t="shared" si="8"/>
        <v>16</v>
      </c>
      <c r="X36" s="3">
        <f t="shared" si="9"/>
        <v>27</v>
      </c>
      <c r="Y36" s="3">
        <f t="shared" si="10"/>
        <v>43</v>
      </c>
      <c r="Z36" s="93">
        <f aca="true" t="shared" si="38" ref="Z36:Z39">Y36/SUM(Y$35:Y$39)*100</f>
        <v>35.833333333333336</v>
      </c>
      <c r="AA36" s="84"/>
      <c r="AB36" s="72"/>
      <c r="AC36" s="122"/>
    </row>
    <row r="37" spans="1:29" ht="15">
      <c r="A37" s="289"/>
      <c r="B37" s="22" t="s">
        <v>5</v>
      </c>
      <c r="C37" s="53"/>
      <c r="D37" s="3"/>
      <c r="E37" s="3">
        <f t="shared" si="11"/>
        <v>0</v>
      </c>
      <c r="F37" s="103">
        <f t="shared" si="33"/>
        <v>0</v>
      </c>
      <c r="G37" s="37">
        <f>1+0</f>
        <v>1</v>
      </c>
      <c r="H37" s="3">
        <f>1+0</f>
        <v>1</v>
      </c>
      <c r="I37" s="3">
        <f t="shared" si="13"/>
        <v>2</v>
      </c>
      <c r="J37" s="93">
        <f t="shared" si="34"/>
        <v>6.666666666666667</v>
      </c>
      <c r="K37" s="37">
        <f>1+0</f>
        <v>1</v>
      </c>
      <c r="L37" s="3">
        <f>1+0</f>
        <v>1</v>
      </c>
      <c r="M37" s="3">
        <f t="shared" si="15"/>
        <v>2</v>
      </c>
      <c r="N37" s="93">
        <f t="shared" si="35"/>
        <v>6.666666666666667</v>
      </c>
      <c r="O37" s="146"/>
      <c r="P37" s="3">
        <f>1+0+1+1</f>
        <v>3</v>
      </c>
      <c r="Q37" s="3">
        <f t="shared" si="17"/>
        <v>3</v>
      </c>
      <c r="R37" s="93">
        <f t="shared" si="36"/>
        <v>20</v>
      </c>
      <c r="S37" s="146"/>
      <c r="T37" s="3">
        <f>1+0+1</f>
        <v>2</v>
      </c>
      <c r="U37" s="3">
        <f t="shared" si="19"/>
        <v>2</v>
      </c>
      <c r="V37" s="93">
        <f t="shared" si="37"/>
        <v>13.333333333333334</v>
      </c>
      <c r="W37" s="37">
        <f t="shared" si="8"/>
        <v>2</v>
      </c>
      <c r="X37" s="3">
        <f t="shared" si="9"/>
        <v>7</v>
      </c>
      <c r="Y37" s="3">
        <f t="shared" si="10"/>
        <v>9</v>
      </c>
      <c r="Z37" s="93">
        <f t="shared" si="38"/>
        <v>7.5</v>
      </c>
      <c r="AA37" s="84"/>
      <c r="AB37" s="72"/>
      <c r="AC37" s="122"/>
    </row>
    <row r="38" spans="1:29" ht="15">
      <c r="A38" s="289"/>
      <c r="B38" s="22" t="s">
        <v>6</v>
      </c>
      <c r="C38" s="53"/>
      <c r="D38" s="3"/>
      <c r="E38" s="3">
        <f t="shared" si="11"/>
        <v>0</v>
      </c>
      <c r="F38" s="103">
        <f t="shared" si="33"/>
        <v>0</v>
      </c>
      <c r="G38" s="37"/>
      <c r="H38" s="3"/>
      <c r="I38" s="3">
        <f t="shared" si="13"/>
        <v>0</v>
      </c>
      <c r="J38" s="93">
        <f t="shared" si="34"/>
        <v>0</v>
      </c>
      <c r="K38" s="37"/>
      <c r="L38" s="3"/>
      <c r="M38" s="3">
        <f t="shared" si="15"/>
        <v>0</v>
      </c>
      <c r="N38" s="93">
        <f t="shared" si="35"/>
        <v>0</v>
      </c>
      <c r="O38" s="146"/>
      <c r="P38" s="3"/>
      <c r="Q38" s="3">
        <f t="shared" si="17"/>
        <v>0</v>
      </c>
      <c r="R38" s="93">
        <f t="shared" si="36"/>
        <v>0</v>
      </c>
      <c r="S38" s="146"/>
      <c r="T38" s="3"/>
      <c r="U38" s="3">
        <f t="shared" si="19"/>
        <v>0</v>
      </c>
      <c r="V38" s="93">
        <f t="shared" si="37"/>
        <v>0</v>
      </c>
      <c r="W38" s="37">
        <f t="shared" si="8"/>
        <v>0</v>
      </c>
      <c r="X38" s="3">
        <f t="shared" si="9"/>
        <v>0</v>
      </c>
      <c r="Y38" s="3">
        <f t="shared" si="10"/>
        <v>0</v>
      </c>
      <c r="Z38" s="93">
        <f t="shared" si="38"/>
        <v>0</v>
      </c>
      <c r="AA38" s="84"/>
      <c r="AB38" s="72"/>
      <c r="AC38" s="122"/>
    </row>
    <row r="39" spans="1:29" ht="15">
      <c r="A39" s="302"/>
      <c r="B39" s="29" t="s">
        <v>7</v>
      </c>
      <c r="C39" s="60"/>
      <c r="D39" s="15"/>
      <c r="E39" s="15">
        <f t="shared" si="11"/>
        <v>0</v>
      </c>
      <c r="F39" s="155">
        <f t="shared" si="33"/>
        <v>0</v>
      </c>
      <c r="G39" s="44"/>
      <c r="H39" s="15"/>
      <c r="I39" s="15">
        <f t="shared" si="13"/>
        <v>0</v>
      </c>
      <c r="J39" s="94">
        <f t="shared" si="34"/>
        <v>0</v>
      </c>
      <c r="K39" s="44"/>
      <c r="L39" s="15"/>
      <c r="M39" s="15">
        <f t="shared" si="15"/>
        <v>0</v>
      </c>
      <c r="N39" s="94">
        <f t="shared" si="35"/>
        <v>0</v>
      </c>
      <c r="O39" s="147"/>
      <c r="P39" s="15"/>
      <c r="Q39" s="15">
        <f t="shared" si="17"/>
        <v>0</v>
      </c>
      <c r="R39" s="94">
        <f t="shared" si="36"/>
        <v>0</v>
      </c>
      <c r="S39" s="147"/>
      <c r="T39" s="15"/>
      <c r="U39" s="15">
        <f t="shared" si="19"/>
        <v>0</v>
      </c>
      <c r="V39" s="94">
        <f t="shared" si="37"/>
        <v>0</v>
      </c>
      <c r="W39" s="44">
        <f t="shared" si="8"/>
        <v>0</v>
      </c>
      <c r="X39" s="15">
        <f t="shared" si="9"/>
        <v>0</v>
      </c>
      <c r="Y39" s="15">
        <f t="shared" si="10"/>
        <v>0</v>
      </c>
      <c r="Z39" s="94">
        <f t="shared" si="38"/>
        <v>0</v>
      </c>
      <c r="AA39" s="190"/>
      <c r="AB39" s="73"/>
      <c r="AC39" s="123"/>
    </row>
    <row r="40" spans="1:29" ht="15">
      <c r="A40" s="319" t="s">
        <v>56</v>
      </c>
      <c r="B40" s="130" t="s">
        <v>3</v>
      </c>
      <c r="C40" s="191">
        <f>1+0+1+1+1+1+1+1+1+1+1+1+1+1+1+1+1+1+1+1+1+1+1+1+1+1+1+1+1+1+1+1+1+1+1+1</f>
        <v>35</v>
      </c>
      <c r="D40" s="192">
        <f>1+0+1+1+1+1+1+1+1+1+1+1+1+1+1+1+1+1+1+1+1+1+1+1+1+1+1+1+1+1+1+1+1</f>
        <v>32</v>
      </c>
      <c r="E40" s="192">
        <f aca="true" t="shared" si="39" ref="E40:E49">C40+D40</f>
        <v>67</v>
      </c>
      <c r="F40" s="99">
        <f>E40/SUM(E$40:E$44)*100</f>
        <v>63.20754716981132</v>
      </c>
      <c r="G40" s="193">
        <f>1+0+1+1+1+1+1+1+1+1+1+1+1+1+1+1+1+1+1+1+1+1+1+1+1+1+1+1+1+1+1+1+1+1+1</f>
        <v>34</v>
      </c>
      <c r="H40" s="192">
        <f>1+0+1+1+1+1+1+1+1+1+1+1+1+1+1+1+1+1+1+1+1+1+1+1+1+1+1+1+1+1+1</f>
        <v>30</v>
      </c>
      <c r="I40" s="192">
        <f aca="true" t="shared" si="40" ref="I40:I49">G40+H40</f>
        <v>64</v>
      </c>
      <c r="J40" s="99">
        <f>I40/SUM(I$40:I$44)*100</f>
        <v>60.37735849056604</v>
      </c>
      <c r="K40" s="193">
        <f>1+0+1+1+1+1+1+1+1+1+1+1+1+1+1+1+1+1+1+1+1+1+1+1+1+1+1+1+1+1+1+1+1</f>
        <v>32</v>
      </c>
      <c r="L40" s="192">
        <f>1+0+1+1+1+1+1+1+1+1+1+1+1+1+1+1+1+1+1+1+1+1+1+1+1+1+1+1+1+1</f>
        <v>29</v>
      </c>
      <c r="M40" s="192">
        <f aca="true" t="shared" si="41" ref="M40:M49">K40+L40</f>
        <v>61</v>
      </c>
      <c r="N40" s="99">
        <f>M40/SUM(M$40:M$44)*100</f>
        <v>57.54716981132076</v>
      </c>
      <c r="O40" s="194"/>
      <c r="P40" s="192">
        <f>1+0+1+1+1+1+1+1+1+1+1+1+1+1+1+1+1+1+1+1+1+1+1+1+1+1+1+1+1+1+1+1</f>
        <v>31</v>
      </c>
      <c r="Q40" s="192">
        <f aca="true" t="shared" si="42" ref="Q40:Q49">O40+P40</f>
        <v>31</v>
      </c>
      <c r="R40" s="99">
        <f>Q40/SUM(Q$40:Q$44)*100</f>
        <v>58.490566037735846</v>
      </c>
      <c r="S40" s="194"/>
      <c r="T40" s="192">
        <f>1+0+1+1+1+1+1+1+1+1+1+1+1+1+1+1+1+1+1+1+1+1+1+1+1+1+1+1+1+1+1</f>
        <v>30</v>
      </c>
      <c r="U40" s="192">
        <f aca="true" t="shared" si="43" ref="U40:U49">T40</f>
        <v>30</v>
      </c>
      <c r="V40" s="99">
        <f>U40/SUM(U$40:U$44)*100</f>
        <v>56.60377358490566</v>
      </c>
      <c r="W40" s="193">
        <f t="shared" si="8"/>
        <v>101</v>
      </c>
      <c r="X40" s="192">
        <f t="shared" si="9"/>
        <v>152</v>
      </c>
      <c r="Y40" s="192">
        <f t="shared" si="10"/>
        <v>253</v>
      </c>
      <c r="Z40" s="99">
        <f>Y40/SUM(Y$40:Y$44)*100</f>
        <v>59.66981132075472</v>
      </c>
      <c r="AA40" s="201">
        <f>SUM(Y40:Y44)</f>
        <v>424</v>
      </c>
      <c r="AB40" s="75">
        <f>SUM(Y40:Y41)</f>
        <v>405</v>
      </c>
      <c r="AC40" s="126">
        <f>AB40/AA40*100</f>
        <v>95.51886792452831</v>
      </c>
    </row>
    <row r="41" spans="1:29" ht="15">
      <c r="A41" s="307"/>
      <c r="B41" s="25" t="s">
        <v>4</v>
      </c>
      <c r="C41" s="56">
        <f>1+0+1+1+1+1+1+1+1+1+1+1+1+1+1</f>
        <v>14</v>
      </c>
      <c r="D41" s="5">
        <f>1+0+1+1+1+1+1+1+1+1+1+1+1+1+1+1+1+1+1</f>
        <v>18</v>
      </c>
      <c r="E41" s="5">
        <f t="shared" si="39"/>
        <v>32</v>
      </c>
      <c r="F41" s="132">
        <f>E41/SUM(E$40:E$44)*100</f>
        <v>30.18867924528302</v>
      </c>
      <c r="G41" s="40">
        <f>1+0+1+1+1+1+1+1+1+1+1+1+1+1+1+1+1+1</f>
        <v>17</v>
      </c>
      <c r="H41" s="5">
        <f>1+0+1+1+1+1+1+1+1+1+1+1+1+1+1+1+1+1+1+1+1+1+1+1</f>
        <v>23</v>
      </c>
      <c r="I41" s="5">
        <f t="shared" si="40"/>
        <v>40</v>
      </c>
      <c r="J41" s="187">
        <f>I41/SUM(I$40:I$44)*100</f>
        <v>37.735849056603776</v>
      </c>
      <c r="K41" s="40">
        <f>1+0+1+1+1+1+1+1+1+1+1+1+1+1+1+1+1+1+1</f>
        <v>18</v>
      </c>
      <c r="L41" s="5">
        <f>1+0+1+1+1+1+1+1+1+1+1+1+1+1+1+1+1+1+1+1+1+1+1</f>
        <v>22</v>
      </c>
      <c r="M41" s="5">
        <f t="shared" si="41"/>
        <v>40</v>
      </c>
      <c r="N41" s="187">
        <f>M41/SUM(M$40:M$44)*100</f>
        <v>37.735849056603776</v>
      </c>
      <c r="O41" s="143"/>
      <c r="P41" s="5">
        <f>1+0+1+1+1+1+1+1+1+1+1+1+1+1+1+1+1+1+1+1</f>
        <v>19</v>
      </c>
      <c r="Q41" s="5">
        <f t="shared" si="42"/>
        <v>19</v>
      </c>
      <c r="R41" s="187">
        <f>Q41/SUM(Q$40:Q$44)*100</f>
        <v>35.84905660377358</v>
      </c>
      <c r="S41" s="143"/>
      <c r="T41" s="5">
        <f>1+0+1+1+1+1+1+1+1+1+1+1+1+1+1+1+1+1+1+1+1+1</f>
        <v>21</v>
      </c>
      <c r="U41" s="5">
        <f t="shared" si="43"/>
        <v>21</v>
      </c>
      <c r="V41" s="187">
        <f>U41/SUM(U$40:U$44)*100</f>
        <v>39.62264150943396</v>
      </c>
      <c r="W41" s="40">
        <f t="shared" si="8"/>
        <v>49</v>
      </c>
      <c r="X41" s="5">
        <f t="shared" si="9"/>
        <v>103</v>
      </c>
      <c r="Y41" s="5">
        <f t="shared" si="10"/>
        <v>152</v>
      </c>
      <c r="Z41" s="132">
        <f>Y41/SUM(Y$40:Y$44)*100</f>
        <v>35.84905660377358</v>
      </c>
      <c r="AA41" s="68"/>
      <c r="AB41" s="75"/>
      <c r="AC41" s="126"/>
    </row>
    <row r="42" spans="1:29" ht="15">
      <c r="A42" s="307"/>
      <c r="B42" s="25" t="s">
        <v>5</v>
      </c>
      <c r="C42" s="56">
        <f>1+0+1+1+1</f>
        <v>4</v>
      </c>
      <c r="D42" s="5">
        <f>1+0+1+1</f>
        <v>3</v>
      </c>
      <c r="E42" s="5">
        <f t="shared" si="39"/>
        <v>7</v>
      </c>
      <c r="F42" s="132">
        <f>E42/SUM(E$40:E$44)*100</f>
        <v>6.60377358490566</v>
      </c>
      <c r="G42" s="40">
        <f>1+0+1</f>
        <v>2</v>
      </c>
      <c r="H42" s="5"/>
      <c r="I42" s="5">
        <f t="shared" si="40"/>
        <v>2</v>
      </c>
      <c r="J42" s="187">
        <f>I42/SUM(I$40:I$44)*100</f>
        <v>1.8867924528301887</v>
      </c>
      <c r="K42" s="40">
        <f>1+0+1+1</f>
        <v>3</v>
      </c>
      <c r="L42" s="5">
        <f>1+0+1</f>
        <v>2</v>
      </c>
      <c r="M42" s="5">
        <f t="shared" si="41"/>
        <v>5</v>
      </c>
      <c r="N42" s="187">
        <f>M42/SUM(M$40:M$44)*100</f>
        <v>4.716981132075472</v>
      </c>
      <c r="O42" s="143"/>
      <c r="P42" s="5">
        <f>1+0+1+1</f>
        <v>3</v>
      </c>
      <c r="Q42" s="5">
        <f t="shared" si="42"/>
        <v>3</v>
      </c>
      <c r="R42" s="187">
        <f>Q42/SUM(Q$40:Q$44)*100</f>
        <v>5.660377358490567</v>
      </c>
      <c r="S42" s="143"/>
      <c r="T42" s="5">
        <f>1+0+1</f>
        <v>2</v>
      </c>
      <c r="U42" s="5">
        <f t="shared" si="43"/>
        <v>2</v>
      </c>
      <c r="V42" s="187">
        <f>U42/SUM(U$40:U$44)*100</f>
        <v>3.7735849056603774</v>
      </c>
      <c r="W42" s="40">
        <f t="shared" si="8"/>
        <v>9</v>
      </c>
      <c r="X42" s="5">
        <f t="shared" si="9"/>
        <v>10</v>
      </c>
      <c r="Y42" s="5">
        <f t="shared" si="10"/>
        <v>19</v>
      </c>
      <c r="Z42" s="132">
        <f>Y42/SUM(Y$40:Y$44)*100</f>
        <v>4.481132075471698</v>
      </c>
      <c r="AA42" s="68"/>
      <c r="AB42" s="75"/>
      <c r="AC42" s="126"/>
    </row>
    <row r="43" spans="1:29" ht="15">
      <c r="A43" s="307"/>
      <c r="B43" s="25" t="s">
        <v>6</v>
      </c>
      <c r="C43" s="56"/>
      <c r="D43" s="5"/>
      <c r="E43" s="5">
        <f t="shared" si="39"/>
        <v>0</v>
      </c>
      <c r="F43" s="132">
        <f>E43/SUM(E$40:E$44)*100</f>
        <v>0</v>
      </c>
      <c r="G43" s="40"/>
      <c r="H43" s="5"/>
      <c r="I43" s="5">
        <f t="shared" si="40"/>
        <v>0</v>
      </c>
      <c r="J43" s="187">
        <f>I43/SUM(I$40:I$44)*100</f>
        <v>0</v>
      </c>
      <c r="K43" s="40"/>
      <c r="L43" s="5"/>
      <c r="M43" s="5">
        <f t="shared" si="41"/>
        <v>0</v>
      </c>
      <c r="N43" s="187">
        <f>M43/SUM(M$40:M$44)*100</f>
        <v>0</v>
      </c>
      <c r="O43" s="143"/>
      <c r="P43" s="5"/>
      <c r="Q43" s="5">
        <f t="shared" si="42"/>
        <v>0</v>
      </c>
      <c r="R43" s="187">
        <f>Q43/SUM(Q$40:Q$44)*100</f>
        <v>0</v>
      </c>
      <c r="S43" s="143"/>
      <c r="T43" s="5"/>
      <c r="U43" s="5">
        <f t="shared" si="43"/>
        <v>0</v>
      </c>
      <c r="V43" s="187">
        <f>U43/SUM(U$40:U$44)*100</f>
        <v>0</v>
      </c>
      <c r="W43" s="40">
        <f t="shared" si="8"/>
        <v>0</v>
      </c>
      <c r="X43" s="5">
        <f t="shared" si="9"/>
        <v>0</v>
      </c>
      <c r="Y43" s="5">
        <f t="shared" si="10"/>
        <v>0</v>
      </c>
      <c r="Z43" s="132">
        <f>Y43/SUM(Y$40:Y$44)*100</f>
        <v>0</v>
      </c>
      <c r="AA43" s="68"/>
      <c r="AB43" s="75"/>
      <c r="AC43" s="126"/>
    </row>
    <row r="44" spans="1:29" ht="15">
      <c r="A44" s="308"/>
      <c r="B44" s="195" t="s">
        <v>7</v>
      </c>
      <c r="C44" s="196"/>
      <c r="D44" s="197"/>
      <c r="E44" s="197">
        <f t="shared" si="39"/>
        <v>0</v>
      </c>
      <c r="F44" s="133">
        <f>E44/SUM(E$40:E$44)*100</f>
        <v>0</v>
      </c>
      <c r="G44" s="198"/>
      <c r="H44" s="197"/>
      <c r="I44" s="197">
        <f t="shared" si="40"/>
        <v>0</v>
      </c>
      <c r="J44" s="199">
        <f>I44/SUM(I$40:I$44)*100</f>
        <v>0</v>
      </c>
      <c r="K44" s="198"/>
      <c r="L44" s="197"/>
      <c r="M44" s="197">
        <f t="shared" si="41"/>
        <v>0</v>
      </c>
      <c r="N44" s="199">
        <f>M44/SUM(M$40:M$44)*100</f>
        <v>0</v>
      </c>
      <c r="O44" s="200"/>
      <c r="P44" s="197"/>
      <c r="Q44" s="197">
        <f t="shared" si="42"/>
        <v>0</v>
      </c>
      <c r="R44" s="199">
        <f>Q44/SUM(Q$40:Q$44)*100</f>
        <v>0</v>
      </c>
      <c r="S44" s="200"/>
      <c r="T44" s="197"/>
      <c r="U44" s="197">
        <f t="shared" si="43"/>
        <v>0</v>
      </c>
      <c r="V44" s="199">
        <f>U44/SUM(U$40:U$44)*100</f>
        <v>0</v>
      </c>
      <c r="W44" s="198">
        <f t="shared" si="8"/>
        <v>0</v>
      </c>
      <c r="X44" s="197">
        <f t="shared" si="9"/>
        <v>0</v>
      </c>
      <c r="Y44" s="197">
        <f t="shared" si="10"/>
        <v>0</v>
      </c>
      <c r="Z44" s="133">
        <f>Y44/SUM(Y$40:Y$44)*100</f>
        <v>0</v>
      </c>
      <c r="AA44" s="68"/>
      <c r="AB44" s="75"/>
      <c r="AC44" s="126"/>
    </row>
    <row r="45" spans="1:29" ht="15">
      <c r="A45" s="320" t="s">
        <v>57</v>
      </c>
      <c r="B45" s="181" t="s">
        <v>3</v>
      </c>
      <c r="C45" s="182">
        <f>1+0+1+1+1+1+1+1+1+1+1</f>
        <v>10</v>
      </c>
      <c r="D45" s="183">
        <f>1+1+1+1+1+1+1+1</f>
        <v>8</v>
      </c>
      <c r="E45" s="183">
        <f t="shared" si="39"/>
        <v>18</v>
      </c>
      <c r="F45" s="202">
        <f>E45/SUM(E$45:E$49)*100</f>
        <v>69.23076923076923</v>
      </c>
      <c r="G45" s="185">
        <f>1+0+1+1+1+1+1+1+1+1</f>
        <v>9</v>
      </c>
      <c r="H45" s="183">
        <f>1+0+1+1+1+1+1+1+1</f>
        <v>8</v>
      </c>
      <c r="I45" s="183">
        <f t="shared" si="40"/>
        <v>17</v>
      </c>
      <c r="J45" s="202">
        <f>I45/SUM(I$45:I$49)*100</f>
        <v>65.38461538461539</v>
      </c>
      <c r="K45" s="185">
        <f>1+0+1+1+1+1+1+1+1+1+1</f>
        <v>10</v>
      </c>
      <c r="L45" s="183">
        <f>1+0+1+1+1+1+1+1+1</f>
        <v>8</v>
      </c>
      <c r="M45" s="183">
        <f t="shared" si="41"/>
        <v>18</v>
      </c>
      <c r="N45" s="202">
        <f>M45/SUM(M$45:M$49)*100</f>
        <v>69.23076923076923</v>
      </c>
      <c r="O45" s="186"/>
      <c r="P45" s="183">
        <f>1+0+1+1+1+1+1+1</f>
        <v>7</v>
      </c>
      <c r="Q45" s="183">
        <f t="shared" si="42"/>
        <v>7</v>
      </c>
      <c r="R45" s="202">
        <f>Q45/SUM(Q$45:Q$49)*100</f>
        <v>53.84615384615385</v>
      </c>
      <c r="S45" s="186"/>
      <c r="T45" s="183">
        <f>1+0+1+1+1+1+1</f>
        <v>6</v>
      </c>
      <c r="U45" s="183">
        <f t="shared" si="43"/>
        <v>6</v>
      </c>
      <c r="V45" s="202">
        <f>U45/SUM(U$45:U$49)*100</f>
        <v>46.15384615384615</v>
      </c>
      <c r="W45" s="185">
        <f t="shared" si="8"/>
        <v>29</v>
      </c>
      <c r="X45" s="183">
        <f t="shared" si="9"/>
        <v>37</v>
      </c>
      <c r="Y45" s="183">
        <f t="shared" si="10"/>
        <v>66</v>
      </c>
      <c r="Z45" s="184">
        <f>Y45/SUM(Y$45:Y$49)*100</f>
        <v>63.46153846153846</v>
      </c>
      <c r="AA45" s="203">
        <f>SUM(Y45:Y49)</f>
        <v>104</v>
      </c>
      <c r="AB45" s="204">
        <f>SUM(Y45:Y46)</f>
        <v>97</v>
      </c>
      <c r="AC45" s="205">
        <f>AB45/AA45*100</f>
        <v>93.26923076923077</v>
      </c>
    </row>
    <row r="46" spans="1:29" ht="15">
      <c r="A46" s="297"/>
      <c r="B46" s="24" t="s">
        <v>4</v>
      </c>
      <c r="C46" s="55">
        <f>1+0+1+1</f>
        <v>3</v>
      </c>
      <c r="D46" s="4">
        <f>1+0+1+1+1+1</f>
        <v>5</v>
      </c>
      <c r="E46" s="4">
        <f t="shared" si="39"/>
        <v>8</v>
      </c>
      <c r="F46" s="97">
        <f>E46/SUM(E$45:E$49)*100</f>
        <v>30.76923076923077</v>
      </c>
      <c r="G46" s="39">
        <f>1+0+1+1</f>
        <v>3</v>
      </c>
      <c r="H46" s="4">
        <f>1+0+1+1+1</f>
        <v>4</v>
      </c>
      <c r="I46" s="4">
        <f t="shared" si="40"/>
        <v>7</v>
      </c>
      <c r="J46" s="97">
        <f>I46/SUM(I$45:I$49)*100</f>
        <v>26.923076923076923</v>
      </c>
      <c r="K46" s="39">
        <f>1+0+1+1</f>
        <v>3</v>
      </c>
      <c r="L46" s="4">
        <f>1+0+1+1+1+1</f>
        <v>5</v>
      </c>
      <c r="M46" s="4">
        <f t="shared" si="41"/>
        <v>8</v>
      </c>
      <c r="N46" s="97">
        <f>M46/SUM(M$45:M$49)*100</f>
        <v>30.76923076923077</v>
      </c>
      <c r="O46" s="148"/>
      <c r="P46" s="4">
        <f>1+0+1+1+1+1</f>
        <v>5</v>
      </c>
      <c r="Q46" s="4">
        <f t="shared" si="42"/>
        <v>5</v>
      </c>
      <c r="R46" s="97">
        <f>Q46/SUM(Q$45:Q$49)*100</f>
        <v>38.46153846153847</v>
      </c>
      <c r="S46" s="148"/>
      <c r="T46" s="4">
        <f>1+0+1+1</f>
        <v>3</v>
      </c>
      <c r="U46" s="4">
        <f t="shared" si="43"/>
        <v>3</v>
      </c>
      <c r="V46" s="97">
        <f>U46/SUM(U$45:U$49)*100</f>
        <v>23.076923076923077</v>
      </c>
      <c r="W46" s="39">
        <f t="shared" si="8"/>
        <v>9</v>
      </c>
      <c r="X46" s="4">
        <f t="shared" si="9"/>
        <v>22</v>
      </c>
      <c r="Y46" s="4">
        <f t="shared" si="10"/>
        <v>31</v>
      </c>
      <c r="Z46" s="95">
        <f>Y46/SUM(Y$45:Y$49)*100</f>
        <v>29.807692307692307</v>
      </c>
      <c r="AA46" s="67"/>
      <c r="AB46" s="74"/>
      <c r="AC46" s="124"/>
    </row>
    <row r="47" spans="1:29" ht="15">
      <c r="A47" s="297"/>
      <c r="B47" s="24" t="s">
        <v>5</v>
      </c>
      <c r="C47" s="55"/>
      <c r="D47" s="4"/>
      <c r="E47" s="4">
        <f t="shared" si="39"/>
        <v>0</v>
      </c>
      <c r="F47" s="96">
        <f>E47/SUM(E$45:E$49)*100</f>
        <v>0</v>
      </c>
      <c r="G47" s="39">
        <f>1+0</f>
        <v>1</v>
      </c>
      <c r="H47" s="4">
        <f>1+0</f>
        <v>1</v>
      </c>
      <c r="I47" s="4">
        <f t="shared" si="40"/>
        <v>2</v>
      </c>
      <c r="J47" s="96">
        <f>I47/SUM(I$45:I$49)*100</f>
        <v>7.6923076923076925</v>
      </c>
      <c r="K47" s="39"/>
      <c r="L47" s="4"/>
      <c r="M47" s="4">
        <f t="shared" si="41"/>
        <v>0</v>
      </c>
      <c r="N47" s="96">
        <f>M47/SUM(M$45:M$49)*100</f>
        <v>0</v>
      </c>
      <c r="O47" s="148"/>
      <c r="P47" s="4">
        <f>1+0</f>
        <v>1</v>
      </c>
      <c r="Q47" s="4">
        <f t="shared" si="42"/>
        <v>1</v>
      </c>
      <c r="R47" s="96">
        <f>Q47/SUM(Q$45:Q$49)*100</f>
        <v>7.6923076923076925</v>
      </c>
      <c r="S47" s="148"/>
      <c r="T47" s="4">
        <f>1+0+1</f>
        <v>2</v>
      </c>
      <c r="U47" s="4">
        <f t="shared" si="43"/>
        <v>2</v>
      </c>
      <c r="V47" s="96">
        <f>U47/SUM(U$45:U$49)*100</f>
        <v>15.384615384615385</v>
      </c>
      <c r="W47" s="39">
        <f t="shared" si="8"/>
        <v>1</v>
      </c>
      <c r="X47" s="4">
        <f t="shared" si="9"/>
        <v>4</v>
      </c>
      <c r="Y47" s="4">
        <f t="shared" si="10"/>
        <v>5</v>
      </c>
      <c r="Z47" s="95">
        <f>Y47/SUM(Y$45:Y$49)*100</f>
        <v>4.807692307692308</v>
      </c>
      <c r="AA47" s="67"/>
      <c r="AB47" s="74"/>
      <c r="AC47" s="124"/>
    </row>
    <row r="48" spans="1:29" ht="15">
      <c r="A48" s="297"/>
      <c r="B48" s="24" t="s">
        <v>6</v>
      </c>
      <c r="C48" s="55"/>
      <c r="D48" s="4"/>
      <c r="E48" s="4">
        <f t="shared" si="39"/>
        <v>0</v>
      </c>
      <c r="F48" s="95">
        <f>E48/SUM(E$45:E$49)*100</f>
        <v>0</v>
      </c>
      <c r="G48" s="39"/>
      <c r="H48" s="4"/>
      <c r="I48" s="4">
        <f t="shared" si="40"/>
        <v>0</v>
      </c>
      <c r="J48" s="95">
        <f>I48/SUM(I$45:I$49)*100</f>
        <v>0</v>
      </c>
      <c r="K48" s="39"/>
      <c r="L48" s="4"/>
      <c r="M48" s="4">
        <f t="shared" si="41"/>
        <v>0</v>
      </c>
      <c r="N48" s="95">
        <f>M48/SUM(M$45:M$49)*100</f>
        <v>0</v>
      </c>
      <c r="O48" s="148"/>
      <c r="P48" s="4"/>
      <c r="Q48" s="4">
        <f t="shared" si="42"/>
        <v>0</v>
      </c>
      <c r="R48" s="95">
        <f>Q48/SUM(Q$45:Q$49)*100</f>
        <v>0</v>
      </c>
      <c r="S48" s="148"/>
      <c r="T48" s="4">
        <f>1+0</f>
        <v>1</v>
      </c>
      <c r="U48" s="4">
        <f t="shared" si="43"/>
        <v>1</v>
      </c>
      <c r="V48" s="95">
        <f>U48/SUM(U$45:U$49)*100</f>
        <v>7.6923076923076925</v>
      </c>
      <c r="W48" s="39">
        <f t="shared" si="8"/>
        <v>0</v>
      </c>
      <c r="X48" s="4">
        <f t="shared" si="9"/>
        <v>1</v>
      </c>
      <c r="Y48" s="4">
        <f t="shared" si="10"/>
        <v>1</v>
      </c>
      <c r="Z48" s="95">
        <f>Y48/SUM(Y$45:Y$49)*100</f>
        <v>0.9615384615384616</v>
      </c>
      <c r="AA48" s="67"/>
      <c r="AB48" s="74"/>
      <c r="AC48" s="124"/>
    </row>
    <row r="49" spans="1:29" ht="15">
      <c r="A49" s="298"/>
      <c r="B49" s="162" t="s">
        <v>7</v>
      </c>
      <c r="C49" s="163"/>
      <c r="D49" s="164"/>
      <c r="E49" s="164">
        <f t="shared" si="39"/>
        <v>0</v>
      </c>
      <c r="F49" s="189">
        <f>E49/SUM(E$45:E$49)*100</f>
        <v>0</v>
      </c>
      <c r="G49" s="166"/>
      <c r="H49" s="164"/>
      <c r="I49" s="164">
        <f t="shared" si="40"/>
        <v>0</v>
      </c>
      <c r="J49" s="189">
        <f>I49/SUM(I$45:I$49)*100</f>
        <v>0</v>
      </c>
      <c r="K49" s="166"/>
      <c r="L49" s="164"/>
      <c r="M49" s="164">
        <f t="shared" si="41"/>
        <v>0</v>
      </c>
      <c r="N49" s="189">
        <f>M49/SUM(M$45:M$49)*100</f>
        <v>0</v>
      </c>
      <c r="O49" s="168"/>
      <c r="P49" s="164"/>
      <c r="Q49" s="164">
        <f t="shared" si="42"/>
        <v>0</v>
      </c>
      <c r="R49" s="189">
        <f>Q49/SUM(Q$45:Q$49)*100</f>
        <v>0</v>
      </c>
      <c r="S49" s="168"/>
      <c r="T49" s="164">
        <f>1+0</f>
        <v>1</v>
      </c>
      <c r="U49" s="164">
        <f t="shared" si="43"/>
        <v>1</v>
      </c>
      <c r="V49" s="189">
        <f>U49/SUM(U$45:U$49)*100</f>
        <v>7.6923076923076925</v>
      </c>
      <c r="W49" s="166">
        <f t="shared" si="8"/>
        <v>0</v>
      </c>
      <c r="X49" s="164">
        <f t="shared" si="9"/>
        <v>1</v>
      </c>
      <c r="Y49" s="164">
        <f t="shared" si="10"/>
        <v>1</v>
      </c>
      <c r="Z49" s="189">
        <f>Y49/SUM(Y$45:Y$49)*100</f>
        <v>0.9615384615384616</v>
      </c>
      <c r="AA49" s="177"/>
      <c r="AB49" s="178"/>
      <c r="AC49" s="179"/>
    </row>
    <row r="50" spans="1:29" ht="15">
      <c r="A50" s="321" t="s">
        <v>58</v>
      </c>
      <c r="B50" s="26" t="s">
        <v>3</v>
      </c>
      <c r="C50" s="57">
        <f>1+0+1+1+1+1+1+1+1+1+1+1+1+1+1+1+1+1+1+1</f>
        <v>19</v>
      </c>
      <c r="D50" s="12">
        <f>1+0+1+1+1+1+1+1+1+1+1+1+1+1+1+1+1+1</f>
        <v>17</v>
      </c>
      <c r="E50" s="12">
        <f t="shared" si="11"/>
        <v>36</v>
      </c>
      <c r="F50" s="89">
        <f>E50/SUM(E$50:E$54)*100</f>
        <v>56.25</v>
      </c>
      <c r="G50" s="41">
        <f>1+0+1+1+1+1+1+1+1+1+1+1+1+1+1+1+1+1</f>
        <v>17</v>
      </c>
      <c r="H50" s="12">
        <f>1+0+1+1+1+1+1+1+1+1+1+1+1+1+1</f>
        <v>14</v>
      </c>
      <c r="I50" s="12">
        <f t="shared" si="13"/>
        <v>31</v>
      </c>
      <c r="J50" s="89">
        <f>I50/SUM(I$50:I$54)*100</f>
        <v>48.4375</v>
      </c>
      <c r="K50" s="41">
        <f>1+0+1+1+1+1+1+1+1+1+1+1+1+1+1+1+1</f>
        <v>16</v>
      </c>
      <c r="L50" s="12">
        <f>1+0+1+1+1+1+1+1+1+1+1+1+1+1+1</f>
        <v>14</v>
      </c>
      <c r="M50" s="12">
        <f t="shared" si="15"/>
        <v>30</v>
      </c>
      <c r="N50" s="89">
        <f>M50/SUM(M$50:M$54)*100</f>
        <v>46.875</v>
      </c>
      <c r="O50" s="154"/>
      <c r="P50" s="12">
        <f>1+0+1+1+1+1+1+1+1+1+1+1</f>
        <v>11</v>
      </c>
      <c r="Q50" s="12">
        <f t="shared" si="17"/>
        <v>11</v>
      </c>
      <c r="R50" s="89">
        <f>Q50/SUM(Q$50:Q$54)*100</f>
        <v>34.375</v>
      </c>
      <c r="S50" s="154"/>
      <c r="T50" s="12">
        <f>1+0+1+1+1+1+1+1+1+1+1+1+1+1</f>
        <v>13</v>
      </c>
      <c r="U50" s="12">
        <f t="shared" si="19"/>
        <v>13</v>
      </c>
      <c r="V50" s="89">
        <f>U50/SUM(U$50:U$54)*100</f>
        <v>40.625</v>
      </c>
      <c r="W50" s="41">
        <f t="shared" si="8"/>
        <v>52</v>
      </c>
      <c r="X50" s="12">
        <f t="shared" si="9"/>
        <v>69</v>
      </c>
      <c r="Y50" s="12">
        <f t="shared" si="10"/>
        <v>121</v>
      </c>
      <c r="Z50" s="89">
        <f>Y50/SUM(Y$50:Y$54)*100</f>
        <v>47.265625</v>
      </c>
      <c r="AA50" s="79">
        <f>SUM(Y50:Y54)</f>
        <v>256</v>
      </c>
      <c r="AB50" s="77">
        <f>SUM(Y50:Y51)</f>
        <v>236</v>
      </c>
      <c r="AC50" s="120">
        <f>AB50/AA50*100</f>
        <v>92.1875</v>
      </c>
    </row>
    <row r="51" spans="1:29" ht="15">
      <c r="A51" s="299"/>
      <c r="B51" s="19" t="s">
        <v>4</v>
      </c>
      <c r="C51" s="50">
        <f>1+0+1+1+1+1+1+1+1+1+1+1+1</f>
        <v>12</v>
      </c>
      <c r="D51" s="2">
        <f>1+0+1+1+1+1+1+1+1+1+1+1+1+1+1</f>
        <v>14</v>
      </c>
      <c r="E51" s="2">
        <f t="shared" si="11"/>
        <v>26</v>
      </c>
      <c r="F51" s="90">
        <f aca="true" t="shared" si="44" ref="F51:F54">E51/SUM(E$50:E$54)*100</f>
        <v>40.625</v>
      </c>
      <c r="G51" s="34">
        <f>1+0+1+1+1+1+1+1+1+1+1+1+1+1</f>
        <v>13</v>
      </c>
      <c r="H51" s="2">
        <f>1+0+1+1+1+1+1+1+1+1+1+1+1+1+1+1</f>
        <v>15</v>
      </c>
      <c r="I51" s="2">
        <f t="shared" si="13"/>
        <v>28</v>
      </c>
      <c r="J51" s="105">
        <f aca="true" t="shared" si="45" ref="J51:J54">I51/SUM(I$50:I$54)*100</f>
        <v>43.75</v>
      </c>
      <c r="K51" s="34">
        <f>1+0+1+1+1+1+1+1+1+1+1+1+1+1+1+1</f>
        <v>15</v>
      </c>
      <c r="L51" s="2">
        <f>1+0+1+1+1+1+1+1+1+1+1+1+1+1+1+1+1+1</f>
        <v>17</v>
      </c>
      <c r="M51" s="2">
        <f t="shared" si="15"/>
        <v>32</v>
      </c>
      <c r="N51" s="105">
        <f aca="true" t="shared" si="46" ref="N51:N54">M51/SUM(M$50:M$54)*100</f>
        <v>50</v>
      </c>
      <c r="O51" s="140"/>
      <c r="P51" s="2">
        <f>1+0+1+1+1+1+1+1+1+1+1+1+1+1+1+1+1</f>
        <v>16</v>
      </c>
      <c r="Q51" s="2">
        <f t="shared" si="17"/>
        <v>16</v>
      </c>
      <c r="R51" s="105">
        <f aca="true" t="shared" si="47" ref="R51:R54">Q51/SUM(Q$50:Q$54)*100</f>
        <v>50</v>
      </c>
      <c r="S51" s="140"/>
      <c r="T51" s="2">
        <f>1+0+1+1+1+1+1+1+1+1+1+1+1+1</f>
        <v>13</v>
      </c>
      <c r="U51" s="2">
        <f t="shared" si="19"/>
        <v>13</v>
      </c>
      <c r="V51" s="105">
        <f aca="true" t="shared" si="48" ref="V51:V54">U51/SUM(U$50:U$54)*100</f>
        <v>40.625</v>
      </c>
      <c r="W51" s="34">
        <f t="shared" si="8"/>
        <v>40</v>
      </c>
      <c r="X51" s="2">
        <f t="shared" si="9"/>
        <v>75</v>
      </c>
      <c r="Y51" s="2">
        <f t="shared" si="10"/>
        <v>115</v>
      </c>
      <c r="Z51" s="90">
        <f aca="true" t="shared" si="49" ref="Z51:Z54">Y51/SUM(Y$50:Y$54)*100</f>
        <v>44.921875</v>
      </c>
      <c r="AA51" s="70"/>
      <c r="AB51" s="77"/>
      <c r="AC51" s="120"/>
    </row>
    <row r="52" spans="1:29" ht="15">
      <c r="A52" s="299"/>
      <c r="B52" s="19" t="s">
        <v>5</v>
      </c>
      <c r="C52" s="50">
        <f>1+0</f>
        <v>1</v>
      </c>
      <c r="D52" s="2">
        <f>1+0</f>
        <v>1</v>
      </c>
      <c r="E52" s="2">
        <f t="shared" si="11"/>
        <v>2</v>
      </c>
      <c r="F52" s="90">
        <f t="shared" si="44"/>
        <v>3.125</v>
      </c>
      <c r="G52" s="34">
        <f>1+0+1</f>
        <v>2</v>
      </c>
      <c r="H52" s="2">
        <f>1+0+1+1</f>
        <v>3</v>
      </c>
      <c r="I52" s="2">
        <f t="shared" si="13"/>
        <v>5</v>
      </c>
      <c r="J52" s="105">
        <f t="shared" si="45"/>
        <v>7.8125</v>
      </c>
      <c r="K52" s="34">
        <f>1+0</f>
        <v>1</v>
      </c>
      <c r="L52" s="2">
        <f>1+0</f>
        <v>1</v>
      </c>
      <c r="M52" s="2">
        <f t="shared" si="15"/>
        <v>2</v>
      </c>
      <c r="N52" s="105">
        <f t="shared" si="46"/>
        <v>3.125</v>
      </c>
      <c r="O52" s="140"/>
      <c r="P52" s="2">
        <f>1+0+1+1+1+1</f>
        <v>5</v>
      </c>
      <c r="Q52" s="2">
        <f t="shared" si="17"/>
        <v>5</v>
      </c>
      <c r="R52" s="105">
        <f t="shared" si="47"/>
        <v>15.625</v>
      </c>
      <c r="S52" s="140"/>
      <c r="T52" s="2">
        <f>1+0+1+1+1+1+1</f>
        <v>6</v>
      </c>
      <c r="U52" s="2">
        <f t="shared" si="19"/>
        <v>6</v>
      </c>
      <c r="V52" s="105">
        <f t="shared" si="48"/>
        <v>18.75</v>
      </c>
      <c r="W52" s="34">
        <f t="shared" si="8"/>
        <v>4</v>
      </c>
      <c r="X52" s="2">
        <f t="shared" si="9"/>
        <v>16</v>
      </c>
      <c r="Y52" s="2">
        <f t="shared" si="10"/>
        <v>20</v>
      </c>
      <c r="Z52" s="90">
        <f t="shared" si="49"/>
        <v>7.8125</v>
      </c>
      <c r="AA52" s="70"/>
      <c r="AB52" s="77"/>
      <c r="AC52" s="120"/>
    </row>
    <row r="53" spans="1:29" ht="15">
      <c r="A53" s="299"/>
      <c r="B53" s="19" t="s">
        <v>6</v>
      </c>
      <c r="C53" s="50"/>
      <c r="D53" s="2"/>
      <c r="E53" s="2">
        <f t="shared" si="11"/>
        <v>0</v>
      </c>
      <c r="F53" s="90">
        <f t="shared" si="44"/>
        <v>0</v>
      </c>
      <c r="G53" s="34"/>
      <c r="H53" s="2"/>
      <c r="I53" s="2">
        <f t="shared" si="13"/>
        <v>0</v>
      </c>
      <c r="J53" s="105">
        <f t="shared" si="45"/>
        <v>0</v>
      </c>
      <c r="K53" s="34"/>
      <c r="L53" s="2"/>
      <c r="M53" s="2">
        <f t="shared" si="15"/>
        <v>0</v>
      </c>
      <c r="N53" s="105">
        <f t="shared" si="46"/>
        <v>0</v>
      </c>
      <c r="O53" s="140"/>
      <c r="P53" s="2"/>
      <c r="Q53" s="2">
        <f t="shared" si="17"/>
        <v>0</v>
      </c>
      <c r="R53" s="105">
        <f t="shared" si="47"/>
        <v>0</v>
      </c>
      <c r="S53" s="140"/>
      <c r="T53" s="2"/>
      <c r="U53" s="2">
        <f t="shared" si="19"/>
        <v>0</v>
      </c>
      <c r="V53" s="105">
        <f t="shared" si="48"/>
        <v>0</v>
      </c>
      <c r="W53" s="34">
        <f t="shared" si="8"/>
        <v>0</v>
      </c>
      <c r="X53" s="2">
        <f t="shared" si="9"/>
        <v>0</v>
      </c>
      <c r="Y53" s="2">
        <f t="shared" si="10"/>
        <v>0</v>
      </c>
      <c r="Z53" s="90">
        <f t="shared" si="49"/>
        <v>0</v>
      </c>
      <c r="AA53" s="70"/>
      <c r="AB53" s="77"/>
      <c r="AC53" s="120"/>
    </row>
    <row r="54" spans="1:29" ht="15">
      <c r="A54" s="303"/>
      <c r="B54" s="27" t="s">
        <v>7</v>
      </c>
      <c r="C54" s="58"/>
      <c r="D54" s="9"/>
      <c r="E54" s="9">
        <f t="shared" si="11"/>
        <v>0</v>
      </c>
      <c r="F54" s="91">
        <f t="shared" si="44"/>
        <v>0</v>
      </c>
      <c r="G54" s="42"/>
      <c r="H54" s="9"/>
      <c r="I54" s="9">
        <f t="shared" si="13"/>
        <v>0</v>
      </c>
      <c r="J54" s="106">
        <f t="shared" si="45"/>
        <v>0</v>
      </c>
      <c r="K54" s="42"/>
      <c r="L54" s="9"/>
      <c r="M54" s="9">
        <f t="shared" si="15"/>
        <v>0</v>
      </c>
      <c r="N54" s="106">
        <f t="shared" si="46"/>
        <v>0</v>
      </c>
      <c r="O54" s="150"/>
      <c r="P54" s="9"/>
      <c r="Q54" s="9">
        <f t="shared" si="17"/>
        <v>0</v>
      </c>
      <c r="R54" s="106">
        <f t="shared" si="47"/>
        <v>0</v>
      </c>
      <c r="S54" s="150"/>
      <c r="T54" s="9"/>
      <c r="U54" s="9">
        <f t="shared" si="19"/>
        <v>0</v>
      </c>
      <c r="V54" s="106">
        <f t="shared" si="48"/>
        <v>0</v>
      </c>
      <c r="W54" s="42">
        <f t="shared" si="8"/>
        <v>0</v>
      </c>
      <c r="X54" s="9">
        <f t="shared" si="9"/>
        <v>0</v>
      </c>
      <c r="Y54" s="9">
        <f t="shared" si="10"/>
        <v>0</v>
      </c>
      <c r="Z54" s="91">
        <f t="shared" si="49"/>
        <v>0</v>
      </c>
      <c r="AA54" s="70"/>
      <c r="AB54" s="77"/>
      <c r="AC54" s="120"/>
    </row>
    <row r="55" spans="1:29" ht="15">
      <c r="A55" s="301" t="s">
        <v>59</v>
      </c>
      <c r="B55" s="28" t="s">
        <v>3</v>
      </c>
      <c r="C55" s="59">
        <f>1+0+1+1</f>
        <v>3</v>
      </c>
      <c r="D55" s="14">
        <f>1+0+1</f>
        <v>2</v>
      </c>
      <c r="E55" s="14">
        <f t="shared" si="11"/>
        <v>5</v>
      </c>
      <c r="F55" s="92">
        <f>E55/SUM(E$55:E$59)*100</f>
        <v>35.714285714285715</v>
      </c>
      <c r="G55" s="43">
        <f>1+0+1+1</f>
        <v>3</v>
      </c>
      <c r="H55" s="14">
        <f>1+0+1</f>
        <v>2</v>
      </c>
      <c r="I55" s="14">
        <f t="shared" si="13"/>
        <v>5</v>
      </c>
      <c r="J55" s="92">
        <f>I55/SUM(I$55:I$59)*100</f>
        <v>35.714285714285715</v>
      </c>
      <c r="K55" s="43">
        <f>1+0+1+1+1</f>
        <v>4</v>
      </c>
      <c r="L55" s="14">
        <f>1+0+1+1</f>
        <v>3</v>
      </c>
      <c r="M55" s="14">
        <f t="shared" si="15"/>
        <v>7</v>
      </c>
      <c r="N55" s="92">
        <f>M55/SUM(M$55:M$59)*100</f>
        <v>50</v>
      </c>
      <c r="O55" s="145"/>
      <c r="P55" s="14">
        <f>1+0+1</f>
        <v>2</v>
      </c>
      <c r="Q55" s="14">
        <f t="shared" si="17"/>
        <v>2</v>
      </c>
      <c r="R55" s="92">
        <f>Q55/SUM(Q$55:Q$59)*100</f>
        <v>28.57142857142857</v>
      </c>
      <c r="S55" s="145"/>
      <c r="T55" s="14">
        <f>1+0</f>
        <v>1</v>
      </c>
      <c r="U55" s="14">
        <f t="shared" si="19"/>
        <v>1</v>
      </c>
      <c r="V55" s="92">
        <f>U55/SUM(U$55:U$59)*100</f>
        <v>14.285714285714285</v>
      </c>
      <c r="W55" s="43">
        <f t="shared" si="8"/>
        <v>10</v>
      </c>
      <c r="X55" s="14">
        <f t="shared" si="9"/>
        <v>10</v>
      </c>
      <c r="Y55" s="14">
        <f t="shared" si="10"/>
        <v>20</v>
      </c>
      <c r="Z55" s="92">
        <f>Y55/SUM(Y$55:Y$59)*100</f>
        <v>35.714285714285715</v>
      </c>
      <c r="AA55" s="80">
        <f>SUM(Y55:Y59)</f>
        <v>56</v>
      </c>
      <c r="AB55" s="85">
        <f>SUM(Y55:Y56)</f>
        <v>47</v>
      </c>
      <c r="AC55" s="121">
        <f>AB55/AA55*100</f>
        <v>83.92857142857143</v>
      </c>
    </row>
    <row r="56" spans="1:29" ht="15">
      <c r="A56" s="289"/>
      <c r="B56" s="22" t="s">
        <v>4</v>
      </c>
      <c r="C56" s="53">
        <f>1+0+1+1</f>
        <v>3</v>
      </c>
      <c r="D56" s="3">
        <f>1+0+1+1+1</f>
        <v>4</v>
      </c>
      <c r="E56" s="3">
        <f t="shared" si="11"/>
        <v>7</v>
      </c>
      <c r="F56" s="93">
        <f aca="true" t="shared" si="50" ref="F56:F59">E56/SUM(E$55:E$59)*100</f>
        <v>50</v>
      </c>
      <c r="G56" s="37">
        <f>1+0+1+1</f>
        <v>3</v>
      </c>
      <c r="H56" s="3">
        <f>1+0+1+1+1</f>
        <v>4</v>
      </c>
      <c r="I56" s="3">
        <f t="shared" si="13"/>
        <v>7</v>
      </c>
      <c r="J56" s="93">
        <f aca="true" t="shared" si="51" ref="J56:J59">I56/SUM(I$55:I$59)*100</f>
        <v>50</v>
      </c>
      <c r="K56" s="37">
        <f>1+0+1</f>
        <v>2</v>
      </c>
      <c r="L56" s="3">
        <f>1+0+1+1</f>
        <v>3</v>
      </c>
      <c r="M56" s="3">
        <f t="shared" si="15"/>
        <v>5</v>
      </c>
      <c r="N56" s="93">
        <f aca="true" t="shared" si="52" ref="N56:N59">M56/SUM(M$55:M$59)*100</f>
        <v>35.714285714285715</v>
      </c>
      <c r="O56" s="146"/>
      <c r="P56" s="3">
        <f>1+0+1+1+1</f>
        <v>4</v>
      </c>
      <c r="Q56" s="3">
        <f t="shared" si="17"/>
        <v>4</v>
      </c>
      <c r="R56" s="93">
        <f aca="true" t="shared" si="53" ref="R56:R59">Q56/SUM(Q$55:Q$59)*100</f>
        <v>57.14285714285714</v>
      </c>
      <c r="S56" s="146"/>
      <c r="T56" s="3">
        <f>1+0+1+1+1</f>
        <v>4</v>
      </c>
      <c r="U56" s="3">
        <f t="shared" si="19"/>
        <v>4</v>
      </c>
      <c r="V56" s="93">
        <f aca="true" t="shared" si="54" ref="V56:V59">U56/SUM(U$55:U$59)*100</f>
        <v>57.14285714285714</v>
      </c>
      <c r="W56" s="37">
        <f t="shared" si="8"/>
        <v>8</v>
      </c>
      <c r="X56" s="3">
        <f t="shared" si="9"/>
        <v>19</v>
      </c>
      <c r="Y56" s="3">
        <f t="shared" si="10"/>
        <v>27</v>
      </c>
      <c r="Z56" s="93">
        <f aca="true" t="shared" si="55" ref="Z56:Z59">Y56/SUM(Y$55:Y$59)*100</f>
        <v>48.214285714285715</v>
      </c>
      <c r="AA56" s="65"/>
      <c r="AB56" s="72"/>
      <c r="AC56" s="122"/>
    </row>
    <row r="57" spans="1:29" ht="15">
      <c r="A57" s="289"/>
      <c r="B57" s="22" t="s">
        <v>5</v>
      </c>
      <c r="C57" s="53">
        <f>1+0</f>
        <v>1</v>
      </c>
      <c r="D57" s="3">
        <f>1+0</f>
        <v>1</v>
      </c>
      <c r="E57" s="3">
        <f t="shared" si="11"/>
        <v>2</v>
      </c>
      <c r="F57" s="93">
        <f t="shared" si="50"/>
        <v>14.285714285714285</v>
      </c>
      <c r="G57" s="37">
        <f>1+0</f>
        <v>1</v>
      </c>
      <c r="H57" s="3">
        <f>1+0</f>
        <v>1</v>
      </c>
      <c r="I57" s="3">
        <f t="shared" si="13"/>
        <v>2</v>
      </c>
      <c r="J57" s="93">
        <f t="shared" si="51"/>
        <v>14.285714285714285</v>
      </c>
      <c r="K57" s="37">
        <f>1+0</f>
        <v>1</v>
      </c>
      <c r="L57" s="3">
        <f>1+0</f>
        <v>1</v>
      </c>
      <c r="M57" s="3">
        <f t="shared" si="15"/>
        <v>2</v>
      </c>
      <c r="N57" s="93">
        <f t="shared" si="52"/>
        <v>14.285714285714285</v>
      </c>
      <c r="O57" s="146"/>
      <c r="P57" s="3">
        <f>1+0</f>
        <v>1</v>
      </c>
      <c r="Q57" s="3">
        <f t="shared" si="17"/>
        <v>1</v>
      </c>
      <c r="R57" s="93">
        <f t="shared" si="53"/>
        <v>14.285714285714285</v>
      </c>
      <c r="S57" s="146"/>
      <c r="T57" s="3">
        <f>1+0+1</f>
        <v>2</v>
      </c>
      <c r="U57" s="3">
        <f t="shared" si="19"/>
        <v>2</v>
      </c>
      <c r="V57" s="93">
        <f t="shared" si="54"/>
        <v>28.57142857142857</v>
      </c>
      <c r="W57" s="37">
        <f t="shared" si="8"/>
        <v>3</v>
      </c>
      <c r="X57" s="3">
        <f t="shared" si="9"/>
        <v>6</v>
      </c>
      <c r="Y57" s="3">
        <f t="shared" si="10"/>
        <v>9</v>
      </c>
      <c r="Z57" s="93">
        <f t="shared" si="55"/>
        <v>16.071428571428573</v>
      </c>
      <c r="AA57" s="65"/>
      <c r="AB57" s="72"/>
      <c r="AC57" s="122"/>
    </row>
    <row r="58" spans="1:29" ht="15">
      <c r="A58" s="289"/>
      <c r="B58" s="22" t="s">
        <v>6</v>
      </c>
      <c r="C58" s="53"/>
      <c r="D58" s="3"/>
      <c r="E58" s="3">
        <f t="shared" si="11"/>
        <v>0</v>
      </c>
      <c r="F58" s="93">
        <f t="shared" si="50"/>
        <v>0</v>
      </c>
      <c r="G58" s="37"/>
      <c r="H58" s="3"/>
      <c r="I58" s="3">
        <f t="shared" si="13"/>
        <v>0</v>
      </c>
      <c r="J58" s="93">
        <f t="shared" si="51"/>
        <v>0</v>
      </c>
      <c r="K58" s="37"/>
      <c r="L58" s="3"/>
      <c r="M58" s="3">
        <f t="shared" si="15"/>
        <v>0</v>
      </c>
      <c r="N58" s="93">
        <f t="shared" si="52"/>
        <v>0</v>
      </c>
      <c r="O58" s="146"/>
      <c r="P58" s="3"/>
      <c r="Q58" s="3">
        <f t="shared" si="17"/>
        <v>0</v>
      </c>
      <c r="R58" s="93">
        <f t="shared" si="53"/>
        <v>0</v>
      </c>
      <c r="S58" s="146"/>
      <c r="T58" s="3"/>
      <c r="U58" s="3">
        <f t="shared" si="19"/>
        <v>0</v>
      </c>
      <c r="V58" s="93">
        <f t="shared" si="54"/>
        <v>0</v>
      </c>
      <c r="W58" s="37">
        <f t="shared" si="8"/>
        <v>0</v>
      </c>
      <c r="X58" s="3">
        <f t="shared" si="9"/>
        <v>0</v>
      </c>
      <c r="Y58" s="3">
        <f t="shared" si="10"/>
        <v>0</v>
      </c>
      <c r="Z58" s="93">
        <f t="shared" si="55"/>
        <v>0</v>
      </c>
      <c r="AA58" s="65"/>
      <c r="AB58" s="72"/>
      <c r="AC58" s="122"/>
    </row>
    <row r="59" spans="1:29" ht="15">
      <c r="A59" s="302"/>
      <c r="B59" s="29" t="s">
        <v>7</v>
      </c>
      <c r="C59" s="60"/>
      <c r="D59" s="15"/>
      <c r="E59" s="15">
        <f t="shared" si="11"/>
        <v>0</v>
      </c>
      <c r="F59" s="94">
        <f t="shared" si="50"/>
        <v>0</v>
      </c>
      <c r="G59" s="44"/>
      <c r="H59" s="15"/>
      <c r="I59" s="15">
        <f t="shared" si="13"/>
        <v>0</v>
      </c>
      <c r="J59" s="94">
        <f t="shared" si="51"/>
        <v>0</v>
      </c>
      <c r="K59" s="44"/>
      <c r="L59" s="15"/>
      <c r="M59" s="15">
        <f t="shared" si="15"/>
        <v>0</v>
      </c>
      <c r="N59" s="94">
        <f t="shared" si="52"/>
        <v>0</v>
      </c>
      <c r="O59" s="147"/>
      <c r="P59" s="15"/>
      <c r="Q59" s="15">
        <f t="shared" si="17"/>
        <v>0</v>
      </c>
      <c r="R59" s="94">
        <f t="shared" si="53"/>
        <v>0</v>
      </c>
      <c r="S59" s="147"/>
      <c r="T59" s="15"/>
      <c r="U59" s="15">
        <f t="shared" si="19"/>
        <v>0</v>
      </c>
      <c r="V59" s="94">
        <f t="shared" si="54"/>
        <v>0</v>
      </c>
      <c r="W59" s="44">
        <f t="shared" si="8"/>
        <v>0</v>
      </c>
      <c r="X59" s="15">
        <f t="shared" si="9"/>
        <v>0</v>
      </c>
      <c r="Y59" s="15">
        <f t="shared" si="10"/>
        <v>0</v>
      </c>
      <c r="Z59" s="94">
        <f t="shared" si="55"/>
        <v>0</v>
      </c>
      <c r="AA59" s="66"/>
      <c r="AB59" s="73"/>
      <c r="AC59" s="123"/>
    </row>
    <row r="60" spans="1:29" ht="15">
      <c r="A60" s="317" t="s">
        <v>60</v>
      </c>
      <c r="B60" s="130" t="s">
        <v>3</v>
      </c>
      <c r="C60" s="63">
        <f>1+0+1+1+1+1+1+1+1+1+1+1+1+1+1+1+1+1+1+1+1+1+1+1+1+1+1+1+1</f>
        <v>28</v>
      </c>
      <c r="D60" s="16">
        <f>1+0+1+1+1+1+1+1+1+1+1+1+1+1+1+1+1+1+1+1+1+1+1</f>
        <v>22</v>
      </c>
      <c r="E60" s="16">
        <f t="shared" si="11"/>
        <v>50</v>
      </c>
      <c r="F60" s="98">
        <f>E60/SUM(E$60:E$64)*100</f>
        <v>78.125</v>
      </c>
      <c r="G60" s="47">
        <f>1+0+1+1+1+1+1+1+1+1+1+1+1+1+1+1+1+1+1+1+1+1+1+1+1+1+1</f>
        <v>26</v>
      </c>
      <c r="H60" s="16">
        <f>1+0+1+1+1+1+1+1+1+1+1+1+1+1+1+1+1+1+1+1+1+1+1</f>
        <v>22</v>
      </c>
      <c r="I60" s="16">
        <f t="shared" si="13"/>
        <v>48</v>
      </c>
      <c r="J60" s="98">
        <f>I60/SUM(I$60:I$64)*100</f>
        <v>75</v>
      </c>
      <c r="K60" s="47">
        <f>1+0+1+1+1+1+1+1+1+1+1+1+1+1+1+1+1+1+1+1+1+1+1+1+1+1+1+1+1</f>
        <v>28</v>
      </c>
      <c r="L60" s="16">
        <f>1+0+1+1+1+1+1+1+1+1+1+1+1+1+1+1+1+1+1+1+1+1</f>
        <v>21</v>
      </c>
      <c r="M60" s="16">
        <f t="shared" si="15"/>
        <v>49</v>
      </c>
      <c r="N60" s="98">
        <f>M60/SUM(M$60:M$64)*100</f>
        <v>76.5625</v>
      </c>
      <c r="O60" s="142"/>
      <c r="P60" s="16">
        <f>1+0+1+1+1+1+1+1+1+1+1+1+1+1+1+1+1+1+1+1+1</f>
        <v>20</v>
      </c>
      <c r="Q60" s="16">
        <f t="shared" si="17"/>
        <v>20</v>
      </c>
      <c r="R60" s="98">
        <f>Q60/SUM(Q$60:Q$64)*100</f>
        <v>62.5</v>
      </c>
      <c r="S60" s="142"/>
      <c r="T60" s="16">
        <f>1+0+1+1+1+1+1+1+1+1+1+1+1+1+1+1+1+1+1+1+1</f>
        <v>20</v>
      </c>
      <c r="U60" s="16">
        <f t="shared" si="19"/>
        <v>20</v>
      </c>
      <c r="V60" s="98">
        <f>U60/SUM(U$60:U$64)*100</f>
        <v>62.5</v>
      </c>
      <c r="W60" s="47">
        <f t="shared" si="8"/>
        <v>82</v>
      </c>
      <c r="X60" s="16">
        <f t="shared" si="9"/>
        <v>105</v>
      </c>
      <c r="Y60" s="16">
        <f t="shared" si="10"/>
        <v>187</v>
      </c>
      <c r="Z60" s="98">
        <f>Y60/SUM(Y$60:Y$64)*100</f>
        <v>73.046875</v>
      </c>
      <c r="AA60" s="82">
        <f>SUM(Y60:Y64)</f>
        <v>256</v>
      </c>
      <c r="AB60" s="86">
        <f>SUM(Y60:Y61)</f>
        <v>251</v>
      </c>
      <c r="AC60" s="125">
        <f>AB60/AA60*100</f>
        <v>98.046875</v>
      </c>
    </row>
    <row r="61" spans="1:29" ht="15">
      <c r="A61" s="304"/>
      <c r="B61" s="25" t="s">
        <v>4</v>
      </c>
      <c r="C61" s="56">
        <f>1+0+1+1+1</f>
        <v>4</v>
      </c>
      <c r="D61" s="5">
        <f>1+0+1+1+1+1+1+1+1+1+1</f>
        <v>10</v>
      </c>
      <c r="E61" s="5">
        <f t="shared" si="11"/>
        <v>14</v>
      </c>
      <c r="F61" s="99">
        <f aca="true" t="shared" si="56" ref="F61:F64">E61/SUM(E$60:E$64)*100</f>
        <v>21.875</v>
      </c>
      <c r="G61" s="40">
        <f>1+0+1+1+1+1+1</f>
        <v>6</v>
      </c>
      <c r="H61" s="5">
        <f>1+0+1+1+1+1+1+1+1+1</f>
        <v>9</v>
      </c>
      <c r="I61" s="5">
        <f t="shared" si="13"/>
        <v>15</v>
      </c>
      <c r="J61" s="99">
        <f aca="true" t="shared" si="57" ref="J61:J64">I61/SUM(I$60:I$64)*100</f>
        <v>23.4375</v>
      </c>
      <c r="K61" s="40">
        <f>1+0+1+1</f>
        <v>3</v>
      </c>
      <c r="L61" s="5">
        <f>1+0+1+1+1+1+1+1+1+1+1+1</f>
        <v>11</v>
      </c>
      <c r="M61" s="5">
        <f t="shared" si="15"/>
        <v>14</v>
      </c>
      <c r="N61" s="99">
        <f aca="true" t="shared" si="58" ref="N61:N64">M61/SUM(M$60:M$64)*100</f>
        <v>21.875</v>
      </c>
      <c r="O61" s="143"/>
      <c r="P61" s="5">
        <f>1+0+1+1+1+1+1+1+1+1+1+1</f>
        <v>11</v>
      </c>
      <c r="Q61" s="5">
        <f t="shared" si="17"/>
        <v>11</v>
      </c>
      <c r="R61" s="99">
        <f aca="true" t="shared" si="59" ref="R61:R64">Q61/SUM(Q$60:Q$64)*100</f>
        <v>34.375</v>
      </c>
      <c r="S61" s="143"/>
      <c r="T61" s="5">
        <f>1+0+1+1+1+1+1+1+1+1+1</f>
        <v>10</v>
      </c>
      <c r="U61" s="5">
        <f t="shared" si="19"/>
        <v>10</v>
      </c>
      <c r="V61" s="99">
        <f aca="true" t="shared" si="60" ref="V61:V64">U61/SUM(U$60:U$64)*100</f>
        <v>31.25</v>
      </c>
      <c r="W61" s="40">
        <f t="shared" si="8"/>
        <v>13</v>
      </c>
      <c r="X61" s="5">
        <f t="shared" si="9"/>
        <v>51</v>
      </c>
      <c r="Y61" s="5">
        <f t="shared" si="10"/>
        <v>64</v>
      </c>
      <c r="Z61" s="99">
        <f aca="true" t="shared" si="61" ref="Z61:Z64">Y61/SUM(Y$60:Y$64)*100</f>
        <v>25</v>
      </c>
      <c r="AA61" s="68"/>
      <c r="AB61" s="75"/>
      <c r="AC61" s="126"/>
    </row>
    <row r="62" spans="1:29" ht="15">
      <c r="A62" s="304"/>
      <c r="B62" s="25" t="s">
        <v>5</v>
      </c>
      <c r="C62" s="56"/>
      <c r="D62" s="5"/>
      <c r="E62" s="5">
        <f t="shared" si="11"/>
        <v>0</v>
      </c>
      <c r="F62" s="99">
        <f t="shared" si="56"/>
        <v>0</v>
      </c>
      <c r="G62" s="40"/>
      <c r="H62" s="5">
        <f>1+0</f>
        <v>1</v>
      </c>
      <c r="I62" s="5">
        <f t="shared" si="13"/>
        <v>1</v>
      </c>
      <c r="J62" s="99">
        <f t="shared" si="57"/>
        <v>1.5625</v>
      </c>
      <c r="K62" s="40">
        <f>1+0</f>
        <v>1</v>
      </c>
      <c r="L62" s="5"/>
      <c r="M62" s="5">
        <f t="shared" si="15"/>
        <v>1</v>
      </c>
      <c r="N62" s="99">
        <f t="shared" si="58"/>
        <v>1.5625</v>
      </c>
      <c r="O62" s="143"/>
      <c r="P62" s="5">
        <f>1+0</f>
        <v>1</v>
      </c>
      <c r="Q62" s="5">
        <f t="shared" si="17"/>
        <v>1</v>
      </c>
      <c r="R62" s="99">
        <f t="shared" si="59"/>
        <v>3.125</v>
      </c>
      <c r="S62" s="143"/>
      <c r="T62" s="5">
        <f>1+0+1</f>
        <v>2</v>
      </c>
      <c r="U62" s="5">
        <f t="shared" si="19"/>
        <v>2</v>
      </c>
      <c r="V62" s="99">
        <f t="shared" si="60"/>
        <v>6.25</v>
      </c>
      <c r="W62" s="40">
        <f t="shared" si="8"/>
        <v>1</v>
      </c>
      <c r="X62" s="5">
        <f t="shared" si="9"/>
        <v>4</v>
      </c>
      <c r="Y62" s="5">
        <f t="shared" si="10"/>
        <v>5</v>
      </c>
      <c r="Z62" s="99">
        <f t="shared" si="61"/>
        <v>1.953125</v>
      </c>
      <c r="AA62" s="68"/>
      <c r="AB62" s="75"/>
      <c r="AC62" s="126"/>
    </row>
    <row r="63" spans="1:29" ht="15">
      <c r="A63" s="304"/>
      <c r="B63" s="25" t="s">
        <v>6</v>
      </c>
      <c r="C63" s="56"/>
      <c r="D63" s="5"/>
      <c r="E63" s="5">
        <f t="shared" si="11"/>
        <v>0</v>
      </c>
      <c r="F63" s="99">
        <f t="shared" si="56"/>
        <v>0</v>
      </c>
      <c r="G63" s="40"/>
      <c r="H63" s="5"/>
      <c r="I63" s="5">
        <f t="shared" si="13"/>
        <v>0</v>
      </c>
      <c r="J63" s="99">
        <f t="shared" si="57"/>
        <v>0</v>
      </c>
      <c r="K63" s="40"/>
      <c r="L63" s="5"/>
      <c r="M63" s="5">
        <f t="shared" si="15"/>
        <v>0</v>
      </c>
      <c r="N63" s="99">
        <f t="shared" si="58"/>
        <v>0</v>
      </c>
      <c r="O63" s="143"/>
      <c r="P63" s="5"/>
      <c r="Q63" s="5">
        <f t="shared" si="17"/>
        <v>0</v>
      </c>
      <c r="R63" s="99">
        <f t="shared" si="59"/>
        <v>0</v>
      </c>
      <c r="S63" s="143"/>
      <c r="T63" s="5"/>
      <c r="U63" s="5">
        <f t="shared" si="19"/>
        <v>0</v>
      </c>
      <c r="V63" s="99">
        <f t="shared" si="60"/>
        <v>0</v>
      </c>
      <c r="W63" s="40">
        <f t="shared" si="8"/>
        <v>0</v>
      </c>
      <c r="X63" s="5">
        <f t="shared" si="9"/>
        <v>0</v>
      </c>
      <c r="Y63" s="5">
        <f t="shared" si="10"/>
        <v>0</v>
      </c>
      <c r="Z63" s="99">
        <f t="shared" si="61"/>
        <v>0</v>
      </c>
      <c r="AA63" s="68"/>
      <c r="AB63" s="75"/>
      <c r="AC63" s="126"/>
    </row>
    <row r="64" spans="1:29" ht="15">
      <c r="A64" s="305"/>
      <c r="B64" s="32" t="s">
        <v>7</v>
      </c>
      <c r="C64" s="64"/>
      <c r="D64" s="17"/>
      <c r="E64" s="17">
        <f t="shared" si="11"/>
        <v>0</v>
      </c>
      <c r="F64" s="100">
        <f t="shared" si="56"/>
        <v>0</v>
      </c>
      <c r="G64" s="48"/>
      <c r="H64" s="17"/>
      <c r="I64" s="17">
        <f t="shared" si="13"/>
        <v>0</v>
      </c>
      <c r="J64" s="100">
        <f t="shared" si="57"/>
        <v>0</v>
      </c>
      <c r="K64" s="48"/>
      <c r="L64" s="17"/>
      <c r="M64" s="17">
        <f t="shared" si="15"/>
        <v>0</v>
      </c>
      <c r="N64" s="100">
        <f t="shared" si="58"/>
        <v>0</v>
      </c>
      <c r="O64" s="144"/>
      <c r="P64" s="17"/>
      <c r="Q64" s="17">
        <f t="shared" si="17"/>
        <v>0</v>
      </c>
      <c r="R64" s="100">
        <f t="shared" si="59"/>
        <v>0</v>
      </c>
      <c r="S64" s="144"/>
      <c r="T64" s="17"/>
      <c r="U64" s="17">
        <f t="shared" si="19"/>
        <v>0</v>
      </c>
      <c r="V64" s="100">
        <f t="shared" si="60"/>
        <v>0</v>
      </c>
      <c r="W64" s="48">
        <f t="shared" si="8"/>
        <v>0</v>
      </c>
      <c r="X64" s="17">
        <f t="shared" si="9"/>
        <v>0</v>
      </c>
      <c r="Y64" s="17">
        <f t="shared" si="10"/>
        <v>0</v>
      </c>
      <c r="Z64" s="100">
        <f t="shared" si="61"/>
        <v>0</v>
      </c>
      <c r="AA64" s="69"/>
      <c r="AB64" s="76"/>
      <c r="AC64" s="127"/>
    </row>
    <row r="65" spans="1:29" ht="15">
      <c r="A65" s="321" t="s">
        <v>61</v>
      </c>
      <c r="B65" s="26" t="s">
        <v>3</v>
      </c>
      <c r="C65" s="57">
        <f>1+0+1+1+1+1+1+1+1+1+1</f>
        <v>10</v>
      </c>
      <c r="D65" s="12">
        <f>1+0+1+1+1+1+1+1+1</f>
        <v>8</v>
      </c>
      <c r="E65" s="12">
        <f t="shared" si="11"/>
        <v>18</v>
      </c>
      <c r="F65" s="89">
        <f>E65/SUM(E$65:E$69)*100</f>
        <v>69.23076923076923</v>
      </c>
      <c r="G65" s="41">
        <f>1+0+1+1+1+1+1+1+1</f>
        <v>8</v>
      </c>
      <c r="H65" s="12">
        <f>1+0+1+1+1+1+1+1</f>
        <v>7</v>
      </c>
      <c r="I65" s="12">
        <f t="shared" si="13"/>
        <v>15</v>
      </c>
      <c r="J65" s="89">
        <f>I65/SUM(I$65:I$69)*100</f>
        <v>57.692307692307686</v>
      </c>
      <c r="K65" s="41">
        <f>1+0+1+1+1+1+1+1+1</f>
        <v>8</v>
      </c>
      <c r="L65" s="12">
        <f>1+0+1+1+1+1+1</f>
        <v>6</v>
      </c>
      <c r="M65" s="12">
        <f t="shared" si="15"/>
        <v>14</v>
      </c>
      <c r="N65" s="89">
        <f>M65/SUM(M$65:M$69)*100</f>
        <v>53.84615384615385</v>
      </c>
      <c r="O65" s="154"/>
      <c r="P65" s="12">
        <f>1+0+1+1+1+1</f>
        <v>5</v>
      </c>
      <c r="Q65" s="12">
        <f t="shared" si="17"/>
        <v>5</v>
      </c>
      <c r="R65" s="89">
        <f>Q65/SUM(Q$65:Q$69)*100</f>
        <v>38.46153846153847</v>
      </c>
      <c r="S65" s="154"/>
      <c r="T65" s="12">
        <f>1+0+1+1+1+1</f>
        <v>5</v>
      </c>
      <c r="U65" s="12">
        <f t="shared" si="19"/>
        <v>5</v>
      </c>
      <c r="V65" s="89">
        <f>U65/SUM(U$65:U$69)*100</f>
        <v>38.46153846153847</v>
      </c>
      <c r="W65" s="41">
        <f aca="true" t="shared" si="62" ref="W65:W123">C65+G65+K65+O65+S65</f>
        <v>26</v>
      </c>
      <c r="X65" s="12">
        <f aca="true" t="shared" si="63" ref="X65:X123">D65+H65+L65+P65+T65</f>
        <v>31</v>
      </c>
      <c r="Y65" s="12">
        <f aca="true" t="shared" si="64" ref="Y65:Y123">E65+I65+M65+Q65+U65</f>
        <v>57</v>
      </c>
      <c r="Z65" s="89">
        <f>Y65/SUM(Y$65:Y$69)*100</f>
        <v>54.807692307692314</v>
      </c>
      <c r="AA65" s="79">
        <f>SUM(Y65:Y69)</f>
        <v>104</v>
      </c>
      <c r="AB65" s="77">
        <f>SUM(Y65:Y66)</f>
        <v>101</v>
      </c>
      <c r="AC65" s="120">
        <f>AB65/AA65*100</f>
        <v>97.11538461538461</v>
      </c>
    </row>
    <row r="66" spans="1:29" ht="15">
      <c r="A66" s="299"/>
      <c r="B66" s="19" t="s">
        <v>4</v>
      </c>
      <c r="C66" s="50">
        <f>1+0+1+1</f>
        <v>3</v>
      </c>
      <c r="D66" s="2">
        <f>1+0+1+1+1+1</f>
        <v>5</v>
      </c>
      <c r="E66" s="2">
        <f t="shared" si="11"/>
        <v>8</v>
      </c>
      <c r="F66" s="90">
        <f aca="true" t="shared" si="65" ref="F66:F69">E66/SUM(E$65:E$69)*100</f>
        <v>30.76923076923077</v>
      </c>
      <c r="G66" s="34">
        <f>1+0+1+1+1+1</f>
        <v>5</v>
      </c>
      <c r="H66" s="2">
        <f>1+0+1+1+1+1</f>
        <v>5</v>
      </c>
      <c r="I66" s="2">
        <f t="shared" si="13"/>
        <v>10</v>
      </c>
      <c r="J66" s="105">
        <f aca="true" t="shared" si="66" ref="J66:J69">I66/SUM(I$65:I$69)*100</f>
        <v>38.46153846153847</v>
      </c>
      <c r="K66" s="34">
        <f>1+0+1+1+1+1</f>
        <v>5</v>
      </c>
      <c r="L66" s="2">
        <f>1+0+1+1+1+1+1+1</f>
        <v>7</v>
      </c>
      <c r="M66" s="2">
        <f t="shared" si="15"/>
        <v>12</v>
      </c>
      <c r="N66" s="105">
        <f aca="true" t="shared" si="67" ref="N66:N69">M66/SUM(M$65:M$69)*100</f>
        <v>46.15384615384615</v>
      </c>
      <c r="O66" s="140"/>
      <c r="P66" s="2">
        <f>1+0+1+1+1+1+1+1</f>
        <v>7</v>
      </c>
      <c r="Q66" s="2">
        <f t="shared" si="17"/>
        <v>7</v>
      </c>
      <c r="R66" s="105">
        <f aca="true" t="shared" si="68" ref="R66:R69">Q66/SUM(Q$65:Q$69)*100</f>
        <v>53.84615384615385</v>
      </c>
      <c r="S66" s="140"/>
      <c r="T66" s="2">
        <f>1+0+1+1+1+1+1+1</f>
        <v>7</v>
      </c>
      <c r="U66" s="2">
        <f t="shared" si="19"/>
        <v>7</v>
      </c>
      <c r="V66" s="105">
        <f aca="true" t="shared" si="69" ref="V66:V69">U66/SUM(U$65:U$69)*100</f>
        <v>53.84615384615385</v>
      </c>
      <c r="W66" s="34">
        <f t="shared" si="62"/>
        <v>13</v>
      </c>
      <c r="X66" s="2">
        <f t="shared" si="63"/>
        <v>31</v>
      </c>
      <c r="Y66" s="2">
        <f t="shared" si="64"/>
        <v>44</v>
      </c>
      <c r="Z66" s="90">
        <f aca="true" t="shared" si="70" ref="Z66:Z69">Y66/SUM(Y$65:Y$69)*100</f>
        <v>42.30769230769231</v>
      </c>
      <c r="AA66" s="70"/>
      <c r="AB66" s="77"/>
      <c r="AC66" s="120"/>
    </row>
    <row r="67" spans="1:29" ht="15">
      <c r="A67" s="299"/>
      <c r="B67" s="19" t="s">
        <v>5</v>
      </c>
      <c r="C67" s="50"/>
      <c r="D67" s="2"/>
      <c r="E67" s="2">
        <f t="shared" si="11"/>
        <v>0</v>
      </c>
      <c r="F67" s="90">
        <f t="shared" si="65"/>
        <v>0</v>
      </c>
      <c r="G67" s="34"/>
      <c r="H67" s="2">
        <f>1+0</f>
        <v>1</v>
      </c>
      <c r="I67" s="2">
        <f t="shared" si="13"/>
        <v>1</v>
      </c>
      <c r="J67" s="105">
        <f t="shared" si="66"/>
        <v>3.8461538461538463</v>
      </c>
      <c r="K67" s="34"/>
      <c r="L67" s="2"/>
      <c r="M67" s="2">
        <f t="shared" si="15"/>
        <v>0</v>
      </c>
      <c r="N67" s="105">
        <f t="shared" si="67"/>
        <v>0</v>
      </c>
      <c r="O67" s="140"/>
      <c r="P67" s="2">
        <f>1+0</f>
        <v>1</v>
      </c>
      <c r="Q67" s="2">
        <f t="shared" si="17"/>
        <v>1</v>
      </c>
      <c r="R67" s="105">
        <f t="shared" si="68"/>
        <v>7.6923076923076925</v>
      </c>
      <c r="S67" s="140"/>
      <c r="T67" s="2">
        <f>1+0</f>
        <v>1</v>
      </c>
      <c r="U67" s="2">
        <f t="shared" si="19"/>
        <v>1</v>
      </c>
      <c r="V67" s="105">
        <f t="shared" si="69"/>
        <v>7.6923076923076925</v>
      </c>
      <c r="W67" s="34">
        <f t="shared" si="62"/>
        <v>0</v>
      </c>
      <c r="X67" s="2">
        <f t="shared" si="63"/>
        <v>3</v>
      </c>
      <c r="Y67" s="2">
        <f t="shared" si="64"/>
        <v>3</v>
      </c>
      <c r="Z67" s="90">
        <f t="shared" si="70"/>
        <v>2.8846153846153846</v>
      </c>
      <c r="AA67" s="70"/>
      <c r="AB67" s="77"/>
      <c r="AC67" s="120"/>
    </row>
    <row r="68" spans="1:29" ht="15">
      <c r="A68" s="299"/>
      <c r="B68" s="19" t="s">
        <v>6</v>
      </c>
      <c r="C68" s="50"/>
      <c r="D68" s="2"/>
      <c r="E68" s="2">
        <f t="shared" si="11"/>
        <v>0</v>
      </c>
      <c r="F68" s="90">
        <f t="shared" si="65"/>
        <v>0</v>
      </c>
      <c r="G68" s="34"/>
      <c r="H68" s="2"/>
      <c r="I68" s="2">
        <f t="shared" si="13"/>
        <v>0</v>
      </c>
      <c r="J68" s="105">
        <f t="shared" si="66"/>
        <v>0</v>
      </c>
      <c r="K68" s="34"/>
      <c r="L68" s="2"/>
      <c r="M68" s="2">
        <f t="shared" si="15"/>
        <v>0</v>
      </c>
      <c r="N68" s="105">
        <f t="shared" si="67"/>
        <v>0</v>
      </c>
      <c r="O68" s="140"/>
      <c r="P68" s="2"/>
      <c r="Q68" s="2">
        <f t="shared" si="17"/>
        <v>0</v>
      </c>
      <c r="R68" s="105">
        <f t="shared" si="68"/>
        <v>0</v>
      </c>
      <c r="S68" s="140"/>
      <c r="T68" s="2"/>
      <c r="U68" s="2">
        <f t="shared" si="19"/>
        <v>0</v>
      </c>
      <c r="V68" s="105">
        <f t="shared" si="69"/>
        <v>0</v>
      </c>
      <c r="W68" s="34">
        <f t="shared" si="62"/>
        <v>0</v>
      </c>
      <c r="X68" s="2">
        <f t="shared" si="63"/>
        <v>0</v>
      </c>
      <c r="Y68" s="2">
        <f t="shared" si="64"/>
        <v>0</v>
      </c>
      <c r="Z68" s="90">
        <f t="shared" si="70"/>
        <v>0</v>
      </c>
      <c r="AA68" s="70"/>
      <c r="AB68" s="77"/>
      <c r="AC68" s="120"/>
    </row>
    <row r="69" spans="1:29" ht="15">
      <c r="A69" s="303"/>
      <c r="B69" s="27" t="s">
        <v>7</v>
      </c>
      <c r="C69" s="58"/>
      <c r="D69" s="9"/>
      <c r="E69" s="9">
        <f t="shared" si="11"/>
        <v>0</v>
      </c>
      <c r="F69" s="91">
        <f t="shared" si="65"/>
        <v>0</v>
      </c>
      <c r="G69" s="42"/>
      <c r="H69" s="9"/>
      <c r="I69" s="9">
        <f t="shared" si="13"/>
        <v>0</v>
      </c>
      <c r="J69" s="106">
        <f t="shared" si="66"/>
        <v>0</v>
      </c>
      <c r="K69" s="42"/>
      <c r="L69" s="9"/>
      <c r="M69" s="9">
        <f t="shared" si="15"/>
        <v>0</v>
      </c>
      <c r="N69" s="106">
        <f t="shared" si="67"/>
        <v>0</v>
      </c>
      <c r="O69" s="150"/>
      <c r="P69" s="9"/>
      <c r="Q69" s="9">
        <f t="shared" si="17"/>
        <v>0</v>
      </c>
      <c r="R69" s="106">
        <f t="shared" si="68"/>
        <v>0</v>
      </c>
      <c r="S69" s="150"/>
      <c r="T69" s="9"/>
      <c r="U69" s="9">
        <f t="shared" si="19"/>
        <v>0</v>
      </c>
      <c r="V69" s="106">
        <f t="shared" si="69"/>
        <v>0</v>
      </c>
      <c r="W69" s="42">
        <f t="shared" si="62"/>
        <v>0</v>
      </c>
      <c r="X69" s="9">
        <f t="shared" si="63"/>
        <v>0</v>
      </c>
      <c r="Y69" s="9">
        <f t="shared" si="64"/>
        <v>0</v>
      </c>
      <c r="Z69" s="91">
        <f t="shared" si="70"/>
        <v>0</v>
      </c>
      <c r="AA69" s="70"/>
      <c r="AB69" s="77"/>
      <c r="AC69" s="120"/>
    </row>
    <row r="70" spans="1:29" ht="15">
      <c r="A70" s="322" t="s">
        <v>62</v>
      </c>
      <c r="B70" s="28" t="s">
        <v>3</v>
      </c>
      <c r="C70" s="59">
        <f>1+0+1+1+1+1+1+1+1</f>
        <v>8</v>
      </c>
      <c r="D70" s="14">
        <f>1+0+1+1+1+1+1+1+1</f>
        <v>8</v>
      </c>
      <c r="E70" s="14">
        <f aca="true" t="shared" si="71" ref="E70:E74">C70+D70</f>
        <v>16</v>
      </c>
      <c r="F70" s="92">
        <f>E70/SUM(E$70:E$74)*100</f>
        <v>88.88888888888889</v>
      </c>
      <c r="G70" s="43">
        <f>1+0+1+1+1+1+1+1+1</f>
        <v>8</v>
      </c>
      <c r="H70" s="14">
        <f>1+0+1+1+1+1+1+1+1</f>
        <v>8</v>
      </c>
      <c r="I70" s="14">
        <f aca="true" t="shared" si="72" ref="I70:I74">G70+H70</f>
        <v>16</v>
      </c>
      <c r="J70" s="92">
        <f>I70/SUM(I$70:I$74)*100</f>
        <v>88.88888888888889</v>
      </c>
      <c r="K70" s="43">
        <f>1+0+1+1+1+1+1+1+1</f>
        <v>8</v>
      </c>
      <c r="L70" s="14">
        <f>1+0+1+1+1+1+1+1+1</f>
        <v>8</v>
      </c>
      <c r="M70" s="14">
        <f aca="true" t="shared" si="73" ref="M70:M74">K70+L70</f>
        <v>16</v>
      </c>
      <c r="N70" s="92">
        <f>M70/SUM(M$70:M$74)*100</f>
        <v>88.88888888888889</v>
      </c>
      <c r="O70" s="145"/>
      <c r="P70" s="14">
        <f>1+0+1+1+1+1+1+1</f>
        <v>7</v>
      </c>
      <c r="Q70" s="14">
        <f aca="true" t="shared" si="74" ref="Q70:Q74">O70+P70</f>
        <v>7</v>
      </c>
      <c r="R70" s="92">
        <f>Q70/SUM(Q$70:Q$74)*100</f>
        <v>77.77777777777779</v>
      </c>
      <c r="S70" s="145"/>
      <c r="T70" s="14">
        <f>1+0+1+1+1+1</f>
        <v>5</v>
      </c>
      <c r="U70" s="14">
        <f aca="true" t="shared" si="75" ref="U70:U74">T70</f>
        <v>5</v>
      </c>
      <c r="V70" s="92">
        <f>U70/SUM(U$70:U$74)*100</f>
        <v>55.55555555555556</v>
      </c>
      <c r="W70" s="43">
        <f t="shared" si="62"/>
        <v>24</v>
      </c>
      <c r="X70" s="14">
        <f t="shared" si="63"/>
        <v>36</v>
      </c>
      <c r="Y70" s="14">
        <f t="shared" si="64"/>
        <v>60</v>
      </c>
      <c r="Z70" s="92">
        <f>Y70/SUM(Y$70:Y$74)*100</f>
        <v>83.33333333333334</v>
      </c>
      <c r="AA70" s="80">
        <f>SUM(Y70:Y74)</f>
        <v>72</v>
      </c>
      <c r="AB70" s="85">
        <f>SUM(Y70:Y71)</f>
        <v>67</v>
      </c>
      <c r="AC70" s="121">
        <f>AB70/AA70*100</f>
        <v>93.05555555555556</v>
      </c>
    </row>
    <row r="71" spans="1:29" ht="15">
      <c r="A71" s="313"/>
      <c r="B71" s="22" t="s">
        <v>4</v>
      </c>
      <c r="C71" s="53"/>
      <c r="D71" s="3"/>
      <c r="E71" s="3">
        <f t="shared" si="71"/>
        <v>0</v>
      </c>
      <c r="F71" s="93">
        <f aca="true" t="shared" si="76" ref="F71:F74">E71/SUM(E$70:E$74)*100</f>
        <v>0</v>
      </c>
      <c r="G71" s="37">
        <f>1+0</f>
        <v>1</v>
      </c>
      <c r="H71" s="3">
        <f>1+0</f>
        <v>1</v>
      </c>
      <c r="I71" s="3">
        <f t="shared" si="72"/>
        <v>2</v>
      </c>
      <c r="J71" s="93">
        <f aca="true" t="shared" si="77" ref="J71:J74">I71/SUM(I$70:I$74)*100</f>
        <v>11.11111111111111</v>
      </c>
      <c r="K71" s="37">
        <f>1+0</f>
        <v>1</v>
      </c>
      <c r="L71" s="3">
        <f>1+0</f>
        <v>1</v>
      </c>
      <c r="M71" s="3">
        <f t="shared" si="73"/>
        <v>2</v>
      </c>
      <c r="N71" s="93">
        <f aca="true" t="shared" si="78" ref="N71:N74">M71/SUM(M$70:M$74)*100</f>
        <v>11.11111111111111</v>
      </c>
      <c r="O71" s="146"/>
      <c r="P71" s="3"/>
      <c r="Q71" s="3">
        <f t="shared" si="74"/>
        <v>0</v>
      </c>
      <c r="R71" s="93">
        <f aca="true" t="shared" si="79" ref="R71:R74">Q71/SUM(Q$70:Q$74)*100</f>
        <v>0</v>
      </c>
      <c r="S71" s="146"/>
      <c r="T71" s="3">
        <f>1+0+1+1</f>
        <v>3</v>
      </c>
      <c r="U71" s="3">
        <f t="shared" si="75"/>
        <v>3</v>
      </c>
      <c r="V71" s="93">
        <f aca="true" t="shared" si="80" ref="V71:V74">U71/SUM(U$70:U$74)*100</f>
        <v>33.33333333333333</v>
      </c>
      <c r="W71" s="37">
        <f t="shared" si="62"/>
        <v>2</v>
      </c>
      <c r="X71" s="3">
        <f t="shared" si="63"/>
        <v>5</v>
      </c>
      <c r="Y71" s="3">
        <f t="shared" si="64"/>
        <v>7</v>
      </c>
      <c r="Z71" s="93">
        <f aca="true" t="shared" si="81" ref="Z71:Z74">Y71/SUM(Y$70:Y$74)*100</f>
        <v>9.722222222222223</v>
      </c>
      <c r="AA71" s="65"/>
      <c r="AB71" s="72"/>
      <c r="AC71" s="122"/>
    </row>
    <row r="72" spans="1:29" ht="15">
      <c r="A72" s="313"/>
      <c r="B72" s="22" t="s">
        <v>5</v>
      </c>
      <c r="C72" s="53">
        <f>1+0</f>
        <v>1</v>
      </c>
      <c r="D72" s="3">
        <f>1+0</f>
        <v>1</v>
      </c>
      <c r="E72" s="3">
        <f t="shared" si="71"/>
        <v>2</v>
      </c>
      <c r="F72" s="93">
        <f t="shared" si="76"/>
        <v>11.11111111111111</v>
      </c>
      <c r="G72" s="37"/>
      <c r="H72" s="3"/>
      <c r="I72" s="3">
        <f t="shared" si="72"/>
        <v>0</v>
      </c>
      <c r="J72" s="93">
        <f t="shared" si="77"/>
        <v>0</v>
      </c>
      <c r="K72" s="37"/>
      <c r="L72" s="3"/>
      <c r="M72" s="3">
        <f t="shared" si="73"/>
        <v>0</v>
      </c>
      <c r="N72" s="93">
        <f t="shared" si="78"/>
        <v>0</v>
      </c>
      <c r="O72" s="146"/>
      <c r="P72" s="3">
        <f>1+0+1</f>
        <v>2</v>
      </c>
      <c r="Q72" s="3">
        <f t="shared" si="74"/>
        <v>2</v>
      </c>
      <c r="R72" s="93">
        <f t="shared" si="79"/>
        <v>22.22222222222222</v>
      </c>
      <c r="S72" s="146"/>
      <c r="T72" s="3">
        <f>1+0</f>
        <v>1</v>
      </c>
      <c r="U72" s="3">
        <f t="shared" si="75"/>
        <v>1</v>
      </c>
      <c r="V72" s="93">
        <f t="shared" si="80"/>
        <v>11.11111111111111</v>
      </c>
      <c r="W72" s="37">
        <f t="shared" si="62"/>
        <v>1</v>
      </c>
      <c r="X72" s="3">
        <f t="shared" si="63"/>
        <v>4</v>
      </c>
      <c r="Y72" s="3">
        <f t="shared" si="64"/>
        <v>5</v>
      </c>
      <c r="Z72" s="93">
        <f t="shared" si="81"/>
        <v>6.944444444444445</v>
      </c>
      <c r="AA72" s="65"/>
      <c r="AB72" s="72"/>
      <c r="AC72" s="122"/>
    </row>
    <row r="73" spans="1:29" ht="15">
      <c r="A73" s="313"/>
      <c r="B73" s="22" t="s">
        <v>6</v>
      </c>
      <c r="C73" s="53"/>
      <c r="D73" s="3"/>
      <c r="E73" s="3">
        <f t="shared" si="71"/>
        <v>0</v>
      </c>
      <c r="F73" s="93">
        <f t="shared" si="76"/>
        <v>0</v>
      </c>
      <c r="G73" s="37"/>
      <c r="H73" s="3"/>
      <c r="I73" s="3">
        <f t="shared" si="72"/>
        <v>0</v>
      </c>
      <c r="J73" s="93">
        <f t="shared" si="77"/>
        <v>0</v>
      </c>
      <c r="K73" s="37"/>
      <c r="L73" s="3"/>
      <c r="M73" s="3">
        <f t="shared" si="73"/>
        <v>0</v>
      </c>
      <c r="N73" s="93">
        <f t="shared" si="78"/>
        <v>0</v>
      </c>
      <c r="O73" s="146"/>
      <c r="P73" s="3"/>
      <c r="Q73" s="3">
        <f t="shared" si="74"/>
        <v>0</v>
      </c>
      <c r="R73" s="93">
        <f t="shared" si="79"/>
        <v>0</v>
      </c>
      <c r="S73" s="146"/>
      <c r="T73" s="3"/>
      <c r="U73" s="3">
        <f t="shared" si="75"/>
        <v>0</v>
      </c>
      <c r="V73" s="93">
        <f t="shared" si="80"/>
        <v>0</v>
      </c>
      <c r="W73" s="37">
        <f t="shared" si="62"/>
        <v>0</v>
      </c>
      <c r="X73" s="3">
        <f t="shared" si="63"/>
        <v>0</v>
      </c>
      <c r="Y73" s="3">
        <f t="shared" si="64"/>
        <v>0</v>
      </c>
      <c r="Z73" s="93">
        <f t="shared" si="81"/>
        <v>0</v>
      </c>
      <c r="AA73" s="65"/>
      <c r="AB73" s="72"/>
      <c r="AC73" s="122"/>
    </row>
    <row r="74" spans="1:29" ht="17.25" thickBot="1">
      <c r="A74" s="313"/>
      <c r="B74" s="23" t="s">
        <v>7</v>
      </c>
      <c r="C74" s="54"/>
      <c r="D74" s="8"/>
      <c r="E74" s="8">
        <f t="shared" si="71"/>
        <v>0</v>
      </c>
      <c r="F74" s="265">
        <f t="shared" si="76"/>
        <v>0</v>
      </c>
      <c r="G74" s="38"/>
      <c r="H74" s="8"/>
      <c r="I74" s="8">
        <f t="shared" si="72"/>
        <v>0</v>
      </c>
      <c r="J74" s="265">
        <f t="shared" si="77"/>
        <v>0</v>
      </c>
      <c r="K74" s="38"/>
      <c r="L74" s="8"/>
      <c r="M74" s="8">
        <f t="shared" si="73"/>
        <v>0</v>
      </c>
      <c r="N74" s="265">
        <f t="shared" si="78"/>
        <v>0</v>
      </c>
      <c r="O74" s="153"/>
      <c r="P74" s="8"/>
      <c r="Q74" s="8">
        <f t="shared" si="74"/>
        <v>0</v>
      </c>
      <c r="R74" s="265">
        <f t="shared" si="79"/>
        <v>0</v>
      </c>
      <c r="S74" s="153"/>
      <c r="T74" s="8"/>
      <c r="U74" s="8">
        <f t="shared" si="75"/>
        <v>0</v>
      </c>
      <c r="V74" s="265">
        <f t="shared" si="80"/>
        <v>0</v>
      </c>
      <c r="W74" s="38">
        <f t="shared" si="62"/>
        <v>0</v>
      </c>
      <c r="X74" s="8">
        <f t="shared" si="63"/>
        <v>0</v>
      </c>
      <c r="Y74" s="8">
        <f t="shared" si="64"/>
        <v>0</v>
      </c>
      <c r="Z74" s="265">
        <f t="shared" si="81"/>
        <v>0</v>
      </c>
      <c r="AA74" s="65"/>
      <c r="AB74" s="72"/>
      <c r="AC74" s="122"/>
    </row>
    <row r="75" spans="1:29" ht="15">
      <c r="A75" s="323" t="s">
        <v>63</v>
      </c>
      <c r="B75" s="266" t="s">
        <v>3</v>
      </c>
      <c r="C75" s="267">
        <f>1+0+1+1+1+1+1+1+1+1+1+1</f>
        <v>11</v>
      </c>
      <c r="D75" s="268">
        <f>1+0+1+1+1+1+1+1</f>
        <v>7</v>
      </c>
      <c r="E75" s="268">
        <f t="shared" si="11"/>
        <v>18</v>
      </c>
      <c r="F75" s="269">
        <f>E75/SUM(E$75:E$79)*100</f>
        <v>75</v>
      </c>
      <c r="G75" s="270">
        <f>1+0+1+1+1+1+1+1+1+1+1+1</f>
        <v>11</v>
      </c>
      <c r="H75" s="268">
        <f>1+0+1+1+1+1+1+1+1</f>
        <v>8</v>
      </c>
      <c r="I75" s="268">
        <f t="shared" si="13"/>
        <v>19</v>
      </c>
      <c r="J75" s="269">
        <f>I75/SUM(I$75:I$79)*100</f>
        <v>79.16666666666666</v>
      </c>
      <c r="K75" s="270">
        <f>1+0+1+1+1+1+1+1+1+1+1+1</f>
        <v>11</v>
      </c>
      <c r="L75" s="268">
        <f>1+0+1+1+1+1+1+1+1</f>
        <v>8</v>
      </c>
      <c r="M75" s="268">
        <f t="shared" si="15"/>
        <v>19</v>
      </c>
      <c r="N75" s="269">
        <f>M75/SUM(M$75:M$79)*100</f>
        <v>79.16666666666666</v>
      </c>
      <c r="O75" s="271"/>
      <c r="P75" s="268">
        <f>1+0+1+1+1+1</f>
        <v>5</v>
      </c>
      <c r="Q75" s="268">
        <f t="shared" si="17"/>
        <v>5</v>
      </c>
      <c r="R75" s="269">
        <f>Q75/SUM(Q$75:Q$79)*100</f>
        <v>41.66666666666667</v>
      </c>
      <c r="S75" s="271"/>
      <c r="T75" s="268">
        <f>1+0+1+1+1+1</f>
        <v>5</v>
      </c>
      <c r="U75" s="268">
        <f t="shared" si="19"/>
        <v>5</v>
      </c>
      <c r="V75" s="269">
        <f>U75/SUM(U$75:U$79)*100</f>
        <v>41.66666666666667</v>
      </c>
      <c r="W75" s="270">
        <f t="shared" si="62"/>
        <v>33</v>
      </c>
      <c r="X75" s="268">
        <f t="shared" si="63"/>
        <v>33</v>
      </c>
      <c r="Y75" s="268">
        <f t="shared" si="64"/>
        <v>66</v>
      </c>
      <c r="Z75" s="269">
        <f>Y75/SUM(Y$75:Y$79)*100</f>
        <v>68.75</v>
      </c>
      <c r="AA75" s="272">
        <f>SUM(Y75:Y79)</f>
        <v>96</v>
      </c>
      <c r="AB75" s="273">
        <f>SUM(Y75:Y76)</f>
        <v>82</v>
      </c>
      <c r="AC75" s="274">
        <f>AB75/AA75*100</f>
        <v>85.41666666666666</v>
      </c>
    </row>
    <row r="76" spans="1:29" ht="15">
      <c r="A76" s="307"/>
      <c r="B76" s="25" t="s">
        <v>4</v>
      </c>
      <c r="C76" s="56">
        <f>1+0</f>
        <v>1</v>
      </c>
      <c r="D76" s="5">
        <f>1+0+1+1</f>
        <v>3</v>
      </c>
      <c r="E76" s="5">
        <f t="shared" si="11"/>
        <v>4</v>
      </c>
      <c r="F76" s="99">
        <f aca="true" t="shared" si="82" ref="F76:F79">E76/SUM(E$75:E$79)*100</f>
        <v>16.666666666666664</v>
      </c>
      <c r="G76" s="40">
        <f>1+0</f>
        <v>1</v>
      </c>
      <c r="H76" s="5">
        <f>1+0+1</f>
        <v>2</v>
      </c>
      <c r="I76" s="5">
        <f t="shared" si="13"/>
        <v>3</v>
      </c>
      <c r="J76" s="99">
        <f aca="true" t="shared" si="83" ref="J76:J79">I76/SUM(I$75:I$79)*100</f>
        <v>12.5</v>
      </c>
      <c r="K76" s="40">
        <f>1+0</f>
        <v>1</v>
      </c>
      <c r="L76" s="5">
        <f>1+0+1</f>
        <v>2</v>
      </c>
      <c r="M76" s="5">
        <f t="shared" si="15"/>
        <v>3</v>
      </c>
      <c r="N76" s="99">
        <f aca="true" t="shared" si="84" ref="N76:N79">M76/SUM(M$75:M$79)*100</f>
        <v>12.5</v>
      </c>
      <c r="O76" s="143"/>
      <c r="P76" s="5">
        <f>1+0+1+1</f>
        <v>3</v>
      </c>
      <c r="Q76" s="5">
        <f t="shared" si="17"/>
        <v>3</v>
      </c>
      <c r="R76" s="99">
        <f aca="true" t="shared" si="85" ref="R76:R79">Q76/SUM(Q$75:Q$79)*100</f>
        <v>25</v>
      </c>
      <c r="S76" s="143"/>
      <c r="T76" s="5">
        <f>1+0+1+1</f>
        <v>3</v>
      </c>
      <c r="U76" s="5">
        <f t="shared" si="19"/>
        <v>3</v>
      </c>
      <c r="V76" s="99">
        <f aca="true" t="shared" si="86" ref="V76:V79">U76/SUM(U$75:U$79)*100</f>
        <v>25</v>
      </c>
      <c r="W76" s="40">
        <f t="shared" si="62"/>
        <v>3</v>
      </c>
      <c r="X76" s="5">
        <f t="shared" si="63"/>
        <v>13</v>
      </c>
      <c r="Y76" s="5">
        <f t="shared" si="64"/>
        <v>16</v>
      </c>
      <c r="Z76" s="99">
        <f aca="true" t="shared" si="87" ref="Z76:Z79">Y76/SUM(Y$75:Y$79)*100</f>
        <v>16.666666666666664</v>
      </c>
      <c r="AA76" s="68"/>
      <c r="AB76" s="75"/>
      <c r="AC76" s="126"/>
    </row>
    <row r="77" spans="1:29" ht="15">
      <c r="A77" s="307"/>
      <c r="B77" s="25" t="s">
        <v>5</v>
      </c>
      <c r="C77" s="56"/>
      <c r="D77" s="5">
        <f>1+0+1</f>
        <v>2</v>
      </c>
      <c r="E77" s="5">
        <f t="shared" si="11"/>
        <v>2</v>
      </c>
      <c r="F77" s="99">
        <f t="shared" si="82"/>
        <v>8.333333333333332</v>
      </c>
      <c r="G77" s="40"/>
      <c r="H77" s="5">
        <f>1+0+1</f>
        <v>2</v>
      </c>
      <c r="I77" s="5">
        <f t="shared" si="13"/>
        <v>2</v>
      </c>
      <c r="J77" s="99">
        <f t="shared" si="83"/>
        <v>8.333333333333332</v>
      </c>
      <c r="K77" s="40"/>
      <c r="L77" s="5">
        <f>1+0+1</f>
        <v>2</v>
      </c>
      <c r="M77" s="5">
        <f t="shared" si="15"/>
        <v>2</v>
      </c>
      <c r="N77" s="99">
        <f t="shared" si="84"/>
        <v>8.333333333333332</v>
      </c>
      <c r="O77" s="143"/>
      <c r="P77" s="5">
        <f>1+0+1+1+1</f>
        <v>4</v>
      </c>
      <c r="Q77" s="5">
        <f t="shared" si="17"/>
        <v>4</v>
      </c>
      <c r="R77" s="99">
        <f t="shared" si="85"/>
        <v>33.33333333333333</v>
      </c>
      <c r="S77" s="143"/>
      <c r="T77" s="5">
        <f>1+0+1+1+1</f>
        <v>4</v>
      </c>
      <c r="U77" s="5">
        <f t="shared" si="19"/>
        <v>4</v>
      </c>
      <c r="V77" s="99">
        <f t="shared" si="86"/>
        <v>33.33333333333333</v>
      </c>
      <c r="W77" s="40">
        <f t="shared" si="62"/>
        <v>0</v>
      </c>
      <c r="X77" s="5">
        <f t="shared" si="63"/>
        <v>14</v>
      </c>
      <c r="Y77" s="5">
        <f t="shared" si="64"/>
        <v>14</v>
      </c>
      <c r="Z77" s="99">
        <f t="shared" si="87"/>
        <v>14.583333333333334</v>
      </c>
      <c r="AA77" s="68"/>
      <c r="AB77" s="75"/>
      <c r="AC77" s="126"/>
    </row>
    <row r="78" spans="1:29" ht="15">
      <c r="A78" s="307"/>
      <c r="B78" s="25" t="s">
        <v>6</v>
      </c>
      <c r="C78" s="56"/>
      <c r="D78" s="5"/>
      <c r="E78" s="5">
        <f t="shared" si="11"/>
        <v>0</v>
      </c>
      <c r="F78" s="99">
        <f t="shared" si="82"/>
        <v>0</v>
      </c>
      <c r="G78" s="40"/>
      <c r="H78" s="5"/>
      <c r="I78" s="5">
        <f t="shared" si="13"/>
        <v>0</v>
      </c>
      <c r="J78" s="99">
        <f t="shared" si="83"/>
        <v>0</v>
      </c>
      <c r="K78" s="40"/>
      <c r="L78" s="5"/>
      <c r="M78" s="5">
        <f t="shared" si="15"/>
        <v>0</v>
      </c>
      <c r="N78" s="99">
        <f t="shared" si="84"/>
        <v>0</v>
      </c>
      <c r="O78" s="143"/>
      <c r="P78" s="5"/>
      <c r="Q78" s="5">
        <f t="shared" si="17"/>
        <v>0</v>
      </c>
      <c r="R78" s="99">
        <f t="shared" si="85"/>
        <v>0</v>
      </c>
      <c r="S78" s="143"/>
      <c r="T78" s="5"/>
      <c r="U78" s="5">
        <f t="shared" si="19"/>
        <v>0</v>
      </c>
      <c r="V78" s="99">
        <f t="shared" si="86"/>
        <v>0</v>
      </c>
      <c r="W78" s="40">
        <f t="shared" si="62"/>
        <v>0</v>
      </c>
      <c r="X78" s="5">
        <f t="shared" si="63"/>
        <v>0</v>
      </c>
      <c r="Y78" s="5">
        <f t="shared" si="64"/>
        <v>0</v>
      </c>
      <c r="Z78" s="99">
        <f t="shared" si="87"/>
        <v>0</v>
      </c>
      <c r="AA78" s="68"/>
      <c r="AB78" s="75"/>
      <c r="AC78" s="126"/>
    </row>
    <row r="79" spans="1:29" ht="15">
      <c r="A79" s="308"/>
      <c r="B79" s="32" t="s">
        <v>7</v>
      </c>
      <c r="C79" s="64"/>
      <c r="D79" s="17"/>
      <c r="E79" s="17">
        <f t="shared" si="11"/>
        <v>0</v>
      </c>
      <c r="F79" s="100">
        <f t="shared" si="82"/>
        <v>0</v>
      </c>
      <c r="G79" s="48"/>
      <c r="H79" s="17"/>
      <c r="I79" s="17">
        <f t="shared" si="13"/>
        <v>0</v>
      </c>
      <c r="J79" s="100">
        <f t="shared" si="83"/>
        <v>0</v>
      </c>
      <c r="K79" s="48"/>
      <c r="L79" s="17"/>
      <c r="M79" s="17">
        <f t="shared" si="15"/>
        <v>0</v>
      </c>
      <c r="N79" s="100">
        <f t="shared" si="84"/>
        <v>0</v>
      </c>
      <c r="O79" s="144"/>
      <c r="P79" s="17"/>
      <c r="Q79" s="17">
        <f t="shared" si="17"/>
        <v>0</v>
      </c>
      <c r="R79" s="100">
        <f t="shared" si="85"/>
        <v>0</v>
      </c>
      <c r="S79" s="144"/>
      <c r="T79" s="17"/>
      <c r="U79" s="17">
        <f t="shared" si="19"/>
        <v>0</v>
      </c>
      <c r="V79" s="100">
        <f t="shared" si="86"/>
        <v>0</v>
      </c>
      <c r="W79" s="48">
        <f t="shared" si="62"/>
        <v>0</v>
      </c>
      <c r="X79" s="17">
        <f t="shared" si="63"/>
        <v>0</v>
      </c>
      <c r="Y79" s="17">
        <f t="shared" si="64"/>
        <v>0</v>
      </c>
      <c r="Z79" s="100">
        <f t="shared" si="87"/>
        <v>0</v>
      </c>
      <c r="AA79" s="69"/>
      <c r="AB79" s="76"/>
      <c r="AC79" s="127"/>
    </row>
    <row r="80" spans="1:29" ht="15">
      <c r="A80" s="318" t="s">
        <v>64</v>
      </c>
      <c r="B80" s="30" t="s">
        <v>3</v>
      </c>
      <c r="C80" s="61">
        <f>1+0+1+1+1+1+1+1+1+1+1+1+1+1+1+1</f>
        <v>15</v>
      </c>
      <c r="D80" s="13">
        <f>1+0+1+1+1+1+1+1+1+1+1</f>
        <v>10</v>
      </c>
      <c r="E80" s="13">
        <f t="shared" si="11"/>
        <v>25</v>
      </c>
      <c r="F80" s="95">
        <f>E80/SUM(E$80:E$84)*100</f>
        <v>48.07692307692308</v>
      </c>
      <c r="G80" s="45">
        <f>1+0+1+1+1+1+1+1+1+1+1+1+1+1+1+1+1</f>
        <v>16</v>
      </c>
      <c r="H80" s="13">
        <f>1+0+1+1+1+1+1+1+1+1+1</f>
        <v>10</v>
      </c>
      <c r="I80" s="13">
        <f t="shared" si="13"/>
        <v>26</v>
      </c>
      <c r="J80" s="95">
        <f>I80/SUM(I$80:I$84)*100</f>
        <v>50</v>
      </c>
      <c r="K80" s="45">
        <f>1+0+1+1+1+1+1+1+1+1+1+1+1+1+1+1+1+1</f>
        <v>17</v>
      </c>
      <c r="L80" s="13">
        <f>1+0+1+1+1+1+1+1+1+1+1+1</f>
        <v>11</v>
      </c>
      <c r="M80" s="13">
        <f t="shared" si="15"/>
        <v>28</v>
      </c>
      <c r="N80" s="95">
        <f>M80/SUM(M$80:M$84)*100</f>
        <v>53.84615384615385</v>
      </c>
      <c r="O80" s="149"/>
      <c r="P80" s="13">
        <f>1+0+1+1+1+1+1+1</f>
        <v>7</v>
      </c>
      <c r="Q80" s="13">
        <f t="shared" si="17"/>
        <v>7</v>
      </c>
      <c r="R80" s="95">
        <f>Q80/SUM(Q$80:Q$84)*100</f>
        <v>26.923076923076923</v>
      </c>
      <c r="S80" s="149"/>
      <c r="T80" s="13">
        <f>1+0+1+1+1+1+1+1</f>
        <v>7</v>
      </c>
      <c r="U80" s="13">
        <f t="shared" si="19"/>
        <v>7</v>
      </c>
      <c r="V80" s="95">
        <f>U80/SUM(U$80:U$84)*100</f>
        <v>26.923076923076923</v>
      </c>
      <c r="W80" s="45">
        <f t="shared" si="62"/>
        <v>48</v>
      </c>
      <c r="X80" s="13">
        <f t="shared" si="63"/>
        <v>45</v>
      </c>
      <c r="Y80" s="13">
        <f t="shared" si="64"/>
        <v>93</v>
      </c>
      <c r="Z80" s="95">
        <f>Y80/SUM(Y$80:Y$84)*100</f>
        <v>44.71153846153847</v>
      </c>
      <c r="AA80" s="81">
        <f>SUM(Y80:Y84)</f>
        <v>208</v>
      </c>
      <c r="AB80" s="74">
        <f>SUM(Y80:Y81)</f>
        <v>190</v>
      </c>
      <c r="AC80" s="124">
        <f>AB80/AA80*100</f>
        <v>91.34615384615384</v>
      </c>
    </row>
    <row r="81" spans="1:29" ht="15">
      <c r="A81" s="297"/>
      <c r="B81" s="24" t="s">
        <v>4</v>
      </c>
      <c r="C81" s="55">
        <f>1+0+1+1+1+1+1+1+1+1+1</f>
        <v>10</v>
      </c>
      <c r="D81" s="4">
        <f>1+0+1+1+1+1+1+1+1+1+1+1+1</f>
        <v>12</v>
      </c>
      <c r="E81" s="4">
        <f t="shared" si="11"/>
        <v>22</v>
      </c>
      <c r="F81" s="96">
        <f aca="true" t="shared" si="88" ref="F81:F84">E81/SUM(E$80:E$84)*100</f>
        <v>42.30769230769231</v>
      </c>
      <c r="G81" s="39">
        <f>1+0+1+1+1+1+1+1+1+1+1</f>
        <v>10</v>
      </c>
      <c r="H81" s="4">
        <f>1+0+1+1+1+1+1+1+1+1+1+1+1</f>
        <v>12</v>
      </c>
      <c r="I81" s="4">
        <f t="shared" si="13"/>
        <v>22</v>
      </c>
      <c r="J81" s="107">
        <f aca="true" t="shared" si="89" ref="J81:J84">I81/SUM(I$80:I$84)*100</f>
        <v>42.30769230769231</v>
      </c>
      <c r="K81" s="39">
        <f>1+0+1+1+1+1+1+1+1+1</f>
        <v>9</v>
      </c>
      <c r="L81" s="4">
        <f>1+0+1+1+1+1+1+1+1+1+1+1+1</f>
        <v>12</v>
      </c>
      <c r="M81" s="4">
        <f t="shared" si="15"/>
        <v>21</v>
      </c>
      <c r="N81" s="107">
        <f aca="true" t="shared" si="90" ref="N81:N84">M81/SUM(M$80:M$84)*100</f>
        <v>40.38461538461539</v>
      </c>
      <c r="O81" s="148"/>
      <c r="P81" s="4">
        <f>1+0+1+1+1+1+1+1+1+1+1+1+1+1+1+1+1</f>
        <v>16</v>
      </c>
      <c r="Q81" s="4">
        <f t="shared" si="17"/>
        <v>16</v>
      </c>
      <c r="R81" s="107">
        <f aca="true" t="shared" si="91" ref="R81:R84">Q81/SUM(Q$80:Q$84)*100</f>
        <v>61.53846153846154</v>
      </c>
      <c r="S81" s="148"/>
      <c r="T81" s="4">
        <f>1+0+1+1+1+1+1+1+1+1+1+1+1+1+1+1+1</f>
        <v>16</v>
      </c>
      <c r="U81" s="4">
        <f t="shared" si="19"/>
        <v>16</v>
      </c>
      <c r="V81" s="107">
        <f aca="true" t="shared" si="92" ref="V81:V84">U81/SUM(U$80:U$84)*100</f>
        <v>61.53846153846154</v>
      </c>
      <c r="W81" s="39">
        <f t="shared" si="62"/>
        <v>29</v>
      </c>
      <c r="X81" s="4">
        <f t="shared" si="63"/>
        <v>68</v>
      </c>
      <c r="Y81" s="4">
        <f t="shared" si="64"/>
        <v>97</v>
      </c>
      <c r="Z81" s="96">
        <f aca="true" t="shared" si="93" ref="Z81:Z84">Y81/SUM(Y$80:Y$84)*100</f>
        <v>46.63461538461539</v>
      </c>
      <c r="AA81" s="67"/>
      <c r="AB81" s="74"/>
      <c r="AC81" s="124"/>
    </row>
    <row r="82" spans="1:29" ht="15">
      <c r="A82" s="297"/>
      <c r="B82" s="24" t="s">
        <v>5</v>
      </c>
      <c r="C82" s="55">
        <f>1+0</f>
        <v>1</v>
      </c>
      <c r="D82" s="4">
        <f>1+0+1+1+1</f>
        <v>4</v>
      </c>
      <c r="E82" s="4">
        <f t="shared" si="11"/>
        <v>5</v>
      </c>
      <c r="F82" s="96">
        <f t="shared" si="88"/>
        <v>9.615384615384617</v>
      </c>
      <c r="G82" s="39"/>
      <c r="H82" s="4">
        <f>1+0+1+1</f>
        <v>3</v>
      </c>
      <c r="I82" s="4">
        <f t="shared" si="13"/>
        <v>3</v>
      </c>
      <c r="J82" s="107">
        <f t="shared" si="89"/>
        <v>5.769230769230769</v>
      </c>
      <c r="K82" s="39"/>
      <c r="L82" s="4">
        <f>1+0+1</f>
        <v>2</v>
      </c>
      <c r="M82" s="4">
        <f t="shared" si="15"/>
        <v>2</v>
      </c>
      <c r="N82" s="107">
        <f t="shared" si="90"/>
        <v>3.8461538461538463</v>
      </c>
      <c r="O82" s="148"/>
      <c r="P82" s="4">
        <f>1+0+1+1</f>
        <v>3</v>
      </c>
      <c r="Q82" s="4">
        <f t="shared" si="17"/>
        <v>3</v>
      </c>
      <c r="R82" s="107">
        <f t="shared" si="91"/>
        <v>11.538461538461538</v>
      </c>
      <c r="S82" s="148"/>
      <c r="T82" s="4">
        <f>1+0+1+1</f>
        <v>3</v>
      </c>
      <c r="U82" s="4">
        <f t="shared" si="19"/>
        <v>3</v>
      </c>
      <c r="V82" s="107">
        <f t="shared" si="92"/>
        <v>11.538461538461538</v>
      </c>
      <c r="W82" s="39">
        <f t="shared" si="62"/>
        <v>1</v>
      </c>
      <c r="X82" s="4">
        <f t="shared" si="63"/>
        <v>15</v>
      </c>
      <c r="Y82" s="4">
        <f t="shared" si="64"/>
        <v>16</v>
      </c>
      <c r="Z82" s="96">
        <f t="shared" si="93"/>
        <v>7.6923076923076925</v>
      </c>
      <c r="AA82" s="67"/>
      <c r="AB82" s="74"/>
      <c r="AC82" s="124"/>
    </row>
    <row r="83" spans="1:29" ht="15">
      <c r="A83" s="297"/>
      <c r="B83" s="24" t="s">
        <v>6</v>
      </c>
      <c r="C83" s="55"/>
      <c r="D83" s="4"/>
      <c r="E83" s="4">
        <f t="shared" si="11"/>
        <v>0</v>
      </c>
      <c r="F83" s="96">
        <f t="shared" si="88"/>
        <v>0</v>
      </c>
      <c r="G83" s="39"/>
      <c r="H83" s="4">
        <f>1+0</f>
        <v>1</v>
      </c>
      <c r="I83" s="4">
        <f t="shared" si="13"/>
        <v>1</v>
      </c>
      <c r="J83" s="107">
        <f t="shared" si="89"/>
        <v>1.9230769230769231</v>
      </c>
      <c r="K83" s="39"/>
      <c r="L83" s="4">
        <f>1+0</f>
        <v>1</v>
      </c>
      <c r="M83" s="4">
        <f t="shared" si="15"/>
        <v>1</v>
      </c>
      <c r="N83" s="107">
        <f t="shared" si="90"/>
        <v>1.9230769230769231</v>
      </c>
      <c r="O83" s="148"/>
      <c r="P83" s="4"/>
      <c r="Q83" s="4">
        <f t="shared" si="17"/>
        <v>0</v>
      </c>
      <c r="R83" s="107">
        <f t="shared" si="91"/>
        <v>0</v>
      </c>
      <c r="S83" s="148"/>
      <c r="T83" s="4"/>
      <c r="U83" s="4">
        <f t="shared" si="19"/>
        <v>0</v>
      </c>
      <c r="V83" s="107">
        <f t="shared" si="92"/>
        <v>0</v>
      </c>
      <c r="W83" s="39">
        <f t="shared" si="62"/>
        <v>0</v>
      </c>
      <c r="X83" s="4">
        <f t="shared" si="63"/>
        <v>2</v>
      </c>
      <c r="Y83" s="4">
        <f t="shared" si="64"/>
        <v>2</v>
      </c>
      <c r="Z83" s="96">
        <f t="shared" si="93"/>
        <v>0.9615384615384616</v>
      </c>
      <c r="AA83" s="67"/>
      <c r="AB83" s="74"/>
      <c r="AC83" s="124"/>
    </row>
    <row r="84" spans="1:29" ht="15">
      <c r="A84" s="298"/>
      <c r="B84" s="162" t="s">
        <v>7</v>
      </c>
      <c r="C84" s="163"/>
      <c r="D84" s="164"/>
      <c r="E84" s="164">
        <f t="shared" si="11"/>
        <v>0</v>
      </c>
      <c r="F84" s="165">
        <f t="shared" si="88"/>
        <v>0</v>
      </c>
      <c r="G84" s="166"/>
      <c r="H84" s="164"/>
      <c r="I84" s="164">
        <f t="shared" si="13"/>
        <v>0</v>
      </c>
      <c r="J84" s="167">
        <f t="shared" si="89"/>
        <v>0</v>
      </c>
      <c r="K84" s="166"/>
      <c r="L84" s="164"/>
      <c r="M84" s="164">
        <f t="shared" si="15"/>
        <v>0</v>
      </c>
      <c r="N84" s="167">
        <f t="shared" si="90"/>
        <v>0</v>
      </c>
      <c r="O84" s="168"/>
      <c r="P84" s="164"/>
      <c r="Q84" s="164">
        <f t="shared" si="17"/>
        <v>0</v>
      </c>
      <c r="R84" s="167">
        <f t="shared" si="91"/>
        <v>0</v>
      </c>
      <c r="S84" s="168"/>
      <c r="T84" s="164"/>
      <c r="U84" s="164">
        <f t="shared" si="19"/>
        <v>0</v>
      </c>
      <c r="V84" s="167">
        <f t="shared" si="92"/>
        <v>0</v>
      </c>
      <c r="W84" s="166">
        <f t="shared" si="62"/>
        <v>0</v>
      </c>
      <c r="X84" s="164">
        <f t="shared" si="63"/>
        <v>0</v>
      </c>
      <c r="Y84" s="164">
        <f t="shared" si="64"/>
        <v>0</v>
      </c>
      <c r="Z84" s="165">
        <f t="shared" si="93"/>
        <v>0</v>
      </c>
      <c r="AA84" s="177"/>
      <c r="AB84" s="178"/>
      <c r="AC84" s="179"/>
    </row>
    <row r="85" spans="1:29" ht="15">
      <c r="A85" s="321" t="s">
        <v>65</v>
      </c>
      <c r="B85" s="26" t="s">
        <v>3</v>
      </c>
      <c r="C85" s="57">
        <f>1+0+1+1+1+1+1+1+1+1+1</f>
        <v>10</v>
      </c>
      <c r="D85" s="12">
        <f>1+0+1+1+1+1+1+1+1</f>
        <v>8</v>
      </c>
      <c r="E85" s="12">
        <f t="shared" si="11"/>
        <v>18</v>
      </c>
      <c r="F85" s="89">
        <f>E85/SUM(E$85:E$89)*100</f>
        <v>81.81818181818183</v>
      </c>
      <c r="G85" s="41">
        <f>1+0+1+1+1+1+1+1+1</f>
        <v>8</v>
      </c>
      <c r="H85" s="12">
        <f>1+0+1+1+1+1+1+1</f>
        <v>7</v>
      </c>
      <c r="I85" s="12">
        <f t="shared" si="13"/>
        <v>15</v>
      </c>
      <c r="J85" s="89">
        <f>I85/SUM(I$85:I$89)*100</f>
        <v>68.18181818181817</v>
      </c>
      <c r="K85" s="41">
        <f>1+0+1+1+1+1+1+1+1</f>
        <v>8</v>
      </c>
      <c r="L85" s="12">
        <f>1+0+1+1+1+1+1+1</f>
        <v>7</v>
      </c>
      <c r="M85" s="12">
        <f t="shared" si="15"/>
        <v>15</v>
      </c>
      <c r="N85" s="89">
        <f>M85/SUM(M$85:M$89)*100</f>
        <v>68.18181818181817</v>
      </c>
      <c r="O85" s="154"/>
      <c r="P85" s="12">
        <f>1+0+1+1+1+1+1</f>
        <v>6</v>
      </c>
      <c r="Q85" s="12">
        <f t="shared" si="17"/>
        <v>6</v>
      </c>
      <c r="R85" s="89">
        <f>Q85/SUM(Q$85:Q$89)*100</f>
        <v>54.54545454545454</v>
      </c>
      <c r="S85" s="154"/>
      <c r="T85" s="12">
        <f>1+0+1+1+1+1+1</f>
        <v>6</v>
      </c>
      <c r="U85" s="12">
        <f t="shared" si="19"/>
        <v>6</v>
      </c>
      <c r="V85" s="89">
        <f>U85/SUM(U$85:U$89)*100</f>
        <v>54.54545454545454</v>
      </c>
      <c r="W85" s="41">
        <f t="shared" si="62"/>
        <v>26</v>
      </c>
      <c r="X85" s="12">
        <f t="shared" si="63"/>
        <v>34</v>
      </c>
      <c r="Y85" s="12">
        <f t="shared" si="64"/>
        <v>60</v>
      </c>
      <c r="Z85" s="89">
        <f>Y85/SUM(Y$85:Y$89)*100</f>
        <v>68.18181818181817</v>
      </c>
      <c r="AA85" s="79">
        <f>SUM(Y85:Y89)</f>
        <v>88</v>
      </c>
      <c r="AB85" s="77">
        <f>SUM(Y85:Y86)</f>
        <v>85</v>
      </c>
      <c r="AC85" s="120">
        <f>AB85/AA85*100</f>
        <v>96.5909090909091</v>
      </c>
    </row>
    <row r="86" spans="1:29" ht="15">
      <c r="A86" s="299"/>
      <c r="B86" s="19" t="s">
        <v>4</v>
      </c>
      <c r="C86" s="50">
        <f>1+0</f>
        <v>1</v>
      </c>
      <c r="D86" s="2">
        <f>1+0+1+1</f>
        <v>3</v>
      </c>
      <c r="E86" s="2">
        <f t="shared" si="11"/>
        <v>4</v>
      </c>
      <c r="F86" s="89">
        <f aca="true" t="shared" si="94" ref="F86:F89">E86/SUM(E$85:E$89)*100</f>
        <v>18.181818181818183</v>
      </c>
      <c r="G86" s="34">
        <f>1+0+1+1</f>
        <v>3</v>
      </c>
      <c r="H86" s="2">
        <f>1+0+1+1+1</f>
        <v>4</v>
      </c>
      <c r="I86" s="2">
        <f t="shared" si="13"/>
        <v>7</v>
      </c>
      <c r="J86" s="89">
        <f aca="true" t="shared" si="95" ref="J86:J89">I86/SUM(I$85:I$89)*100</f>
        <v>31.818181818181817</v>
      </c>
      <c r="K86" s="34">
        <f>1+0+1+1</f>
        <v>3</v>
      </c>
      <c r="L86" s="2">
        <f>1+0+1+1+1</f>
        <v>4</v>
      </c>
      <c r="M86" s="2">
        <f t="shared" si="15"/>
        <v>7</v>
      </c>
      <c r="N86" s="89">
        <f aca="true" t="shared" si="96" ref="N86:N89">M86/SUM(M$85:M$89)*100</f>
        <v>31.818181818181817</v>
      </c>
      <c r="O86" s="140"/>
      <c r="P86" s="2">
        <f>1+0+1+1</f>
        <v>3</v>
      </c>
      <c r="Q86" s="2">
        <f t="shared" si="17"/>
        <v>3</v>
      </c>
      <c r="R86" s="89">
        <f aca="true" t="shared" si="97" ref="R86:R89">Q86/SUM(Q$85:Q$89)*100</f>
        <v>27.27272727272727</v>
      </c>
      <c r="S86" s="140"/>
      <c r="T86" s="2">
        <f>1+0+1+1+1</f>
        <v>4</v>
      </c>
      <c r="U86" s="2">
        <f t="shared" si="19"/>
        <v>4</v>
      </c>
      <c r="V86" s="89">
        <f aca="true" t="shared" si="98" ref="V86:V89">U86/SUM(U$85:U$89)*100</f>
        <v>36.36363636363637</v>
      </c>
      <c r="W86" s="34">
        <f t="shared" si="62"/>
        <v>7</v>
      </c>
      <c r="X86" s="2">
        <f t="shared" si="63"/>
        <v>18</v>
      </c>
      <c r="Y86" s="2">
        <f t="shared" si="64"/>
        <v>25</v>
      </c>
      <c r="Z86" s="89">
        <f aca="true" t="shared" si="99" ref="Z86:Z89">Y86/SUM(Y$85:Y$89)*100</f>
        <v>28.40909090909091</v>
      </c>
      <c r="AA86" s="70"/>
      <c r="AB86" s="77"/>
      <c r="AC86" s="120"/>
    </row>
    <row r="87" spans="1:29" ht="15">
      <c r="A87" s="299"/>
      <c r="B87" s="19" t="s">
        <v>5</v>
      </c>
      <c r="C87" s="50"/>
      <c r="D87" s="2"/>
      <c r="E87" s="2">
        <f t="shared" si="11"/>
        <v>0</v>
      </c>
      <c r="F87" s="89">
        <f t="shared" si="94"/>
        <v>0</v>
      </c>
      <c r="G87" s="34"/>
      <c r="H87" s="2"/>
      <c r="I87" s="2">
        <f t="shared" si="13"/>
        <v>0</v>
      </c>
      <c r="J87" s="89">
        <f t="shared" si="95"/>
        <v>0</v>
      </c>
      <c r="K87" s="34"/>
      <c r="L87" s="2"/>
      <c r="M87" s="2">
        <f t="shared" si="15"/>
        <v>0</v>
      </c>
      <c r="N87" s="89">
        <f t="shared" si="96"/>
        <v>0</v>
      </c>
      <c r="O87" s="140"/>
      <c r="P87" s="2">
        <f>1+0+1</f>
        <v>2</v>
      </c>
      <c r="Q87" s="2">
        <f t="shared" si="17"/>
        <v>2</v>
      </c>
      <c r="R87" s="89">
        <f t="shared" si="97"/>
        <v>18.181818181818183</v>
      </c>
      <c r="S87" s="140"/>
      <c r="T87" s="2">
        <f>1+0</f>
        <v>1</v>
      </c>
      <c r="U87" s="2">
        <f t="shared" si="19"/>
        <v>1</v>
      </c>
      <c r="V87" s="89">
        <f t="shared" si="98"/>
        <v>9.090909090909092</v>
      </c>
      <c r="W87" s="34">
        <f t="shared" si="62"/>
        <v>0</v>
      </c>
      <c r="X87" s="2">
        <f t="shared" si="63"/>
        <v>3</v>
      </c>
      <c r="Y87" s="2">
        <f t="shared" si="64"/>
        <v>3</v>
      </c>
      <c r="Z87" s="89">
        <f t="shared" si="99"/>
        <v>3.4090909090909087</v>
      </c>
      <c r="AA87" s="70"/>
      <c r="AB87" s="77"/>
      <c r="AC87" s="120"/>
    </row>
    <row r="88" spans="1:29" ht="15">
      <c r="A88" s="299"/>
      <c r="B88" s="19" t="s">
        <v>6</v>
      </c>
      <c r="C88" s="50"/>
      <c r="D88" s="2"/>
      <c r="E88" s="2">
        <f t="shared" si="11"/>
        <v>0</v>
      </c>
      <c r="F88" s="89">
        <f t="shared" si="94"/>
        <v>0</v>
      </c>
      <c r="G88" s="34"/>
      <c r="H88" s="2"/>
      <c r="I88" s="2">
        <f t="shared" si="13"/>
        <v>0</v>
      </c>
      <c r="J88" s="89">
        <f t="shared" si="95"/>
        <v>0</v>
      </c>
      <c r="K88" s="34"/>
      <c r="L88" s="2"/>
      <c r="M88" s="2">
        <f t="shared" si="15"/>
        <v>0</v>
      </c>
      <c r="N88" s="89">
        <f t="shared" si="96"/>
        <v>0</v>
      </c>
      <c r="O88" s="140"/>
      <c r="P88" s="2"/>
      <c r="Q88" s="2">
        <f t="shared" si="17"/>
        <v>0</v>
      </c>
      <c r="R88" s="89">
        <f t="shared" si="97"/>
        <v>0</v>
      </c>
      <c r="S88" s="140"/>
      <c r="T88" s="2"/>
      <c r="U88" s="2">
        <f t="shared" si="19"/>
        <v>0</v>
      </c>
      <c r="V88" s="89">
        <f t="shared" si="98"/>
        <v>0</v>
      </c>
      <c r="W88" s="34">
        <f t="shared" si="62"/>
        <v>0</v>
      </c>
      <c r="X88" s="2">
        <f t="shared" si="63"/>
        <v>0</v>
      </c>
      <c r="Y88" s="2">
        <f t="shared" si="64"/>
        <v>0</v>
      </c>
      <c r="Z88" s="89">
        <f t="shared" si="99"/>
        <v>0</v>
      </c>
      <c r="AA88" s="70"/>
      <c r="AB88" s="77"/>
      <c r="AC88" s="120"/>
    </row>
    <row r="89" spans="1:29" ht="15">
      <c r="A89" s="303"/>
      <c r="B89" s="27" t="s">
        <v>7</v>
      </c>
      <c r="C89" s="58"/>
      <c r="D89" s="9"/>
      <c r="E89" s="9">
        <f t="shared" si="11"/>
        <v>0</v>
      </c>
      <c r="F89" s="207">
        <f t="shared" si="94"/>
        <v>0</v>
      </c>
      <c r="G89" s="42"/>
      <c r="H89" s="9"/>
      <c r="I89" s="9">
        <f t="shared" si="13"/>
        <v>0</v>
      </c>
      <c r="J89" s="207">
        <f t="shared" si="95"/>
        <v>0</v>
      </c>
      <c r="K89" s="42"/>
      <c r="L89" s="9"/>
      <c r="M89" s="9">
        <f t="shared" si="15"/>
        <v>0</v>
      </c>
      <c r="N89" s="207">
        <f t="shared" si="96"/>
        <v>0</v>
      </c>
      <c r="O89" s="141"/>
      <c r="P89" s="9"/>
      <c r="Q89" s="9">
        <f t="shared" si="17"/>
        <v>0</v>
      </c>
      <c r="R89" s="207">
        <f t="shared" si="97"/>
        <v>0</v>
      </c>
      <c r="S89" s="150"/>
      <c r="T89" s="9"/>
      <c r="U89" s="9">
        <f t="shared" si="19"/>
        <v>0</v>
      </c>
      <c r="V89" s="207">
        <f t="shared" si="98"/>
        <v>0</v>
      </c>
      <c r="W89" s="42">
        <f t="shared" si="62"/>
        <v>0</v>
      </c>
      <c r="X89" s="9">
        <f t="shared" si="63"/>
        <v>0</v>
      </c>
      <c r="Y89" s="9">
        <f t="shared" si="64"/>
        <v>0</v>
      </c>
      <c r="Z89" s="207">
        <f t="shared" si="99"/>
        <v>0</v>
      </c>
      <c r="AA89" s="70"/>
      <c r="AB89" s="77"/>
      <c r="AC89" s="120"/>
    </row>
    <row r="90" spans="1:29" ht="15">
      <c r="A90" s="301" t="s">
        <v>66</v>
      </c>
      <c r="B90" s="28" t="s">
        <v>3</v>
      </c>
      <c r="C90" s="59">
        <f>1+0+1+1+1+1+1</f>
        <v>6</v>
      </c>
      <c r="D90" s="14">
        <f>1+0+1+1+1+1+1</f>
        <v>6</v>
      </c>
      <c r="E90" s="14">
        <f>C90+D90</f>
        <v>12</v>
      </c>
      <c r="F90" s="137">
        <f>E90/SUM(E$90:E$94)*100</f>
        <v>54.54545454545454</v>
      </c>
      <c r="G90" s="43">
        <f>1+0+1+1+1+1</f>
        <v>5</v>
      </c>
      <c r="H90" s="14">
        <f>1+0+1+1+1</f>
        <v>4</v>
      </c>
      <c r="I90" s="14">
        <f>G90+H90</f>
        <v>9</v>
      </c>
      <c r="J90" s="137">
        <f>I90/SUM(I$90:I$94)*100</f>
        <v>40.909090909090914</v>
      </c>
      <c r="K90" s="43">
        <f>1+0+1+1+1+1+1</f>
        <v>6</v>
      </c>
      <c r="L90" s="14">
        <f>1+0+1+1+1+1</f>
        <v>5</v>
      </c>
      <c r="M90" s="14">
        <f>K90+L90</f>
        <v>11</v>
      </c>
      <c r="N90" s="137">
        <f>M90/SUM(M$90:M$94)*100</f>
        <v>50</v>
      </c>
      <c r="O90" s="145"/>
      <c r="P90" s="14">
        <f>1+0+1+1+1+1+1+1</f>
        <v>7</v>
      </c>
      <c r="Q90" s="14">
        <f>O90+P90</f>
        <v>7</v>
      </c>
      <c r="R90" s="137">
        <f>Q90/SUM(Q$90:Q$94)*100</f>
        <v>63.63636363636363</v>
      </c>
      <c r="S90" s="145"/>
      <c r="T90" s="14">
        <f>1+0+1+1+1+1+1</f>
        <v>6</v>
      </c>
      <c r="U90" s="14">
        <f>T90</f>
        <v>6</v>
      </c>
      <c r="V90" s="137">
        <f>U90/SUM(U$90:U$94)*100</f>
        <v>54.54545454545454</v>
      </c>
      <c r="W90" s="43">
        <f t="shared" si="62"/>
        <v>17</v>
      </c>
      <c r="X90" s="14">
        <f t="shared" si="63"/>
        <v>28</v>
      </c>
      <c r="Y90" s="14">
        <f t="shared" si="64"/>
        <v>45</v>
      </c>
      <c r="Z90" s="92">
        <f>Y90/SUM(Y$90:Y$94)*100</f>
        <v>51.13636363636363</v>
      </c>
      <c r="AA90" s="80">
        <f>SUM(Y90:Y94)</f>
        <v>88</v>
      </c>
      <c r="AB90" s="85">
        <f>SUM(Y90:Y91)</f>
        <v>72</v>
      </c>
      <c r="AC90" s="121">
        <f>AB90/AA90*100</f>
        <v>81.81818181818183</v>
      </c>
    </row>
    <row r="91" spans="1:29" ht="15">
      <c r="A91" s="289"/>
      <c r="B91" s="22" t="s">
        <v>4</v>
      </c>
      <c r="C91" s="53">
        <f>1+0+1</f>
        <v>2</v>
      </c>
      <c r="D91" s="3">
        <f>1+0+1+1</f>
        <v>3</v>
      </c>
      <c r="E91" s="3">
        <f>C91+D91</f>
        <v>5</v>
      </c>
      <c r="F91" s="104">
        <f>E91/SUM(E$90:E$94)*100</f>
        <v>22.727272727272727</v>
      </c>
      <c r="G91" s="37">
        <f>1+0+1+1+1</f>
        <v>4</v>
      </c>
      <c r="H91" s="3">
        <f>1+0+1+1+1+1</f>
        <v>5</v>
      </c>
      <c r="I91" s="3">
        <f>G91+H91</f>
        <v>9</v>
      </c>
      <c r="J91" s="104">
        <f>I91/SUM(I$90:I$94)*100</f>
        <v>40.909090909090914</v>
      </c>
      <c r="K91" s="37">
        <f>1+0+1+1</f>
        <v>3</v>
      </c>
      <c r="L91" s="3">
        <f>1+0+1+1+1</f>
        <v>4</v>
      </c>
      <c r="M91" s="3">
        <f>K91+L91</f>
        <v>7</v>
      </c>
      <c r="N91" s="104">
        <f>M91/SUM(M$90:M$94)*100</f>
        <v>31.818181818181817</v>
      </c>
      <c r="O91" s="146"/>
      <c r="P91" s="3">
        <f>1+0+1</f>
        <v>2</v>
      </c>
      <c r="Q91" s="3">
        <f>O91+P91</f>
        <v>2</v>
      </c>
      <c r="R91" s="104">
        <f>Q91/SUM(Q$90:Q$94)*100</f>
        <v>18.181818181818183</v>
      </c>
      <c r="S91" s="146"/>
      <c r="T91" s="3">
        <f>1+0+1+1+1</f>
        <v>4</v>
      </c>
      <c r="U91" s="3">
        <f>T91</f>
        <v>4</v>
      </c>
      <c r="V91" s="104">
        <f>U91/SUM(U$90:U$94)*100</f>
        <v>36.36363636363637</v>
      </c>
      <c r="W91" s="37">
        <f t="shared" si="62"/>
        <v>9</v>
      </c>
      <c r="X91" s="3">
        <f t="shared" si="63"/>
        <v>18</v>
      </c>
      <c r="Y91" s="3">
        <f t="shared" si="64"/>
        <v>27</v>
      </c>
      <c r="Z91" s="93">
        <f>Y91/SUM(Y$90:Y$94)*100</f>
        <v>30.681818181818183</v>
      </c>
      <c r="AA91" s="65"/>
      <c r="AB91" s="72"/>
      <c r="AC91" s="122"/>
    </row>
    <row r="92" spans="1:29" ht="15">
      <c r="A92" s="289"/>
      <c r="B92" s="22" t="s">
        <v>5</v>
      </c>
      <c r="C92" s="53">
        <f>1+0+1+1</f>
        <v>3</v>
      </c>
      <c r="D92" s="3">
        <f>1+0+1</f>
        <v>2</v>
      </c>
      <c r="E92" s="3">
        <f>C92+D92</f>
        <v>5</v>
      </c>
      <c r="F92" s="103">
        <f>E92/SUM(E$90:E$94)*100</f>
        <v>22.727272727272727</v>
      </c>
      <c r="G92" s="37">
        <f>1+0+1</f>
        <v>2</v>
      </c>
      <c r="H92" s="3">
        <f>1+0+1</f>
        <v>2</v>
      </c>
      <c r="I92" s="3">
        <f>G92+H92</f>
        <v>4</v>
      </c>
      <c r="J92" s="103">
        <f>I92/SUM(I$90:I$94)*100</f>
        <v>18.181818181818183</v>
      </c>
      <c r="K92" s="37">
        <f>1+0+1</f>
        <v>2</v>
      </c>
      <c r="L92" s="3">
        <f>1+0+1</f>
        <v>2</v>
      </c>
      <c r="M92" s="3">
        <f>K92+L92</f>
        <v>4</v>
      </c>
      <c r="N92" s="103">
        <f>M92/SUM(M$90:M$94)*100</f>
        <v>18.181818181818183</v>
      </c>
      <c r="O92" s="146"/>
      <c r="P92" s="3">
        <f>1+0+1</f>
        <v>2</v>
      </c>
      <c r="Q92" s="3">
        <f>O92+P92</f>
        <v>2</v>
      </c>
      <c r="R92" s="103">
        <f>Q92/SUM(Q$90:Q$94)*100</f>
        <v>18.181818181818183</v>
      </c>
      <c r="S92" s="146"/>
      <c r="T92" s="3">
        <f>1+0</f>
        <v>1</v>
      </c>
      <c r="U92" s="3">
        <f>T92</f>
        <v>1</v>
      </c>
      <c r="V92" s="103">
        <f>U92/SUM(U$90:U$94)*100</f>
        <v>9.090909090909092</v>
      </c>
      <c r="W92" s="37">
        <f t="shared" si="62"/>
        <v>7</v>
      </c>
      <c r="X92" s="3">
        <f t="shared" si="63"/>
        <v>9</v>
      </c>
      <c r="Y92" s="3">
        <f t="shared" si="64"/>
        <v>16</v>
      </c>
      <c r="Z92" s="93">
        <f>Y92/SUM(Y$90:Y$94)*100</f>
        <v>18.181818181818183</v>
      </c>
      <c r="AA92" s="65"/>
      <c r="AB92" s="72"/>
      <c r="AC92" s="122"/>
    </row>
    <row r="93" spans="1:29" ht="15">
      <c r="A93" s="289"/>
      <c r="B93" s="22" t="s">
        <v>6</v>
      </c>
      <c r="C93" s="53"/>
      <c r="D93" s="3"/>
      <c r="E93" s="3">
        <f>C93+D93</f>
        <v>0</v>
      </c>
      <c r="F93" s="93">
        <f>E93/SUM(E$90:E$94)*100</f>
        <v>0</v>
      </c>
      <c r="G93" s="37"/>
      <c r="H93" s="3"/>
      <c r="I93" s="3">
        <f>G93+H93</f>
        <v>0</v>
      </c>
      <c r="J93" s="93">
        <f>I93/SUM(I$90:I$94)*100</f>
        <v>0</v>
      </c>
      <c r="K93" s="37"/>
      <c r="L93" s="3"/>
      <c r="M93" s="3">
        <f>K93+L93</f>
        <v>0</v>
      </c>
      <c r="N93" s="93">
        <f>M93/SUM(M$90:M$94)*100</f>
        <v>0</v>
      </c>
      <c r="O93" s="146"/>
      <c r="P93" s="3"/>
      <c r="Q93" s="3">
        <f>O93+P93</f>
        <v>0</v>
      </c>
      <c r="R93" s="93">
        <f>Q93/SUM(Q$90:Q$94)*100</f>
        <v>0</v>
      </c>
      <c r="S93" s="146"/>
      <c r="T93" s="3"/>
      <c r="U93" s="3">
        <f>T93</f>
        <v>0</v>
      </c>
      <c r="V93" s="93">
        <f>U93/SUM(U$90:U$94)*100</f>
        <v>0</v>
      </c>
      <c r="W93" s="37">
        <f t="shared" si="62"/>
        <v>0</v>
      </c>
      <c r="X93" s="3">
        <f t="shared" si="63"/>
        <v>0</v>
      </c>
      <c r="Y93" s="3">
        <f t="shared" si="64"/>
        <v>0</v>
      </c>
      <c r="Z93" s="93">
        <f>Y93/SUM(Y$90:Y$94)*100</f>
        <v>0</v>
      </c>
      <c r="AA93" s="65"/>
      <c r="AB93" s="72"/>
      <c r="AC93" s="122"/>
    </row>
    <row r="94" spans="1:29" ht="17.25" thickBot="1">
      <c r="A94" s="311"/>
      <c r="B94" s="275" t="s">
        <v>7</v>
      </c>
      <c r="C94" s="276"/>
      <c r="D94" s="277"/>
      <c r="E94" s="277">
        <f>C94+D94</f>
        <v>0</v>
      </c>
      <c r="F94" s="278">
        <f>E94/SUM(E$90:E$94)*100</f>
        <v>0</v>
      </c>
      <c r="G94" s="279"/>
      <c r="H94" s="277"/>
      <c r="I94" s="277">
        <f>G94+H94</f>
        <v>0</v>
      </c>
      <c r="J94" s="278">
        <f>I94/SUM(I$90:I$94)*100</f>
        <v>0</v>
      </c>
      <c r="K94" s="279"/>
      <c r="L94" s="277"/>
      <c r="M94" s="277">
        <f>K94+L94</f>
        <v>0</v>
      </c>
      <c r="N94" s="278">
        <f>M94/SUM(M$90:M$94)*100</f>
        <v>0</v>
      </c>
      <c r="O94" s="280"/>
      <c r="P94" s="277"/>
      <c r="Q94" s="277">
        <f>O94+P94</f>
        <v>0</v>
      </c>
      <c r="R94" s="278">
        <f>Q94/SUM(Q$90:Q$94)*100</f>
        <v>0</v>
      </c>
      <c r="S94" s="280"/>
      <c r="T94" s="277"/>
      <c r="U94" s="277">
        <f>T94</f>
        <v>0</v>
      </c>
      <c r="V94" s="278">
        <f>U94/SUM(U$90:U$94)*100</f>
        <v>0</v>
      </c>
      <c r="W94" s="279">
        <f t="shared" si="62"/>
        <v>0</v>
      </c>
      <c r="X94" s="277">
        <f t="shared" si="63"/>
        <v>0</v>
      </c>
      <c r="Y94" s="277">
        <f t="shared" si="64"/>
        <v>0</v>
      </c>
      <c r="Z94" s="278">
        <f>Y94/SUM(Y$90:Y$94)*100</f>
        <v>0</v>
      </c>
      <c r="AA94" s="261"/>
      <c r="AB94" s="262"/>
      <c r="AC94" s="263"/>
    </row>
    <row r="95" spans="1:29" ht="20.1" customHeight="1">
      <c r="A95" s="324" t="s">
        <v>67</v>
      </c>
      <c r="B95" s="130" t="s">
        <v>3</v>
      </c>
      <c r="C95" s="191">
        <f>1+0+1+1+1+1</f>
        <v>5</v>
      </c>
      <c r="D95" s="192">
        <f>1+0+1+1+1</f>
        <v>4</v>
      </c>
      <c r="E95" s="192">
        <f aca="true" t="shared" si="100" ref="E95:E124">C95+D95</f>
        <v>9</v>
      </c>
      <c r="F95" s="135">
        <f>E95/SUM(E$95:E$99)*100</f>
        <v>64.28571428571429</v>
      </c>
      <c r="G95" s="193">
        <f>1+0+1+1+1</f>
        <v>4</v>
      </c>
      <c r="H95" s="192">
        <f>1+0+1+1+1</f>
        <v>4</v>
      </c>
      <c r="I95" s="192">
        <f aca="true" t="shared" si="101" ref="I95:I124">G95+H95</f>
        <v>8</v>
      </c>
      <c r="J95" s="99">
        <f>I95/SUM(I$95:I$99)*100</f>
        <v>57.14285714285714</v>
      </c>
      <c r="K95" s="193">
        <f>1+0+1+1+1</f>
        <v>4</v>
      </c>
      <c r="L95" s="192">
        <f>1+0+1+1+1</f>
        <v>4</v>
      </c>
      <c r="M95" s="192">
        <f aca="true" t="shared" si="102" ref="M95:M124">K95+L95</f>
        <v>8</v>
      </c>
      <c r="N95" s="135">
        <f>M95/SUM(M$95:M$99)*100</f>
        <v>57.14285714285714</v>
      </c>
      <c r="O95" s="194"/>
      <c r="P95" s="192">
        <f>1+0+1+1+1</f>
        <v>4</v>
      </c>
      <c r="Q95" s="192">
        <f aca="true" t="shared" si="103" ref="Q95:Q124">O95+P95</f>
        <v>4</v>
      </c>
      <c r="R95" s="135">
        <f>Q95/SUM(Q$95:Q$99)*100</f>
        <v>57.14285714285714</v>
      </c>
      <c r="S95" s="194"/>
      <c r="T95" s="192">
        <f>1+0+1+1+1</f>
        <v>4</v>
      </c>
      <c r="U95" s="192">
        <f aca="true" t="shared" si="104" ref="U95:U124">T95</f>
        <v>4</v>
      </c>
      <c r="V95" s="135">
        <f>U95/SUM(U$95:U$99)*100</f>
        <v>57.14285714285714</v>
      </c>
      <c r="W95" s="193">
        <f t="shared" si="62"/>
        <v>13</v>
      </c>
      <c r="X95" s="192">
        <f t="shared" si="63"/>
        <v>20</v>
      </c>
      <c r="Y95" s="192">
        <f t="shared" si="64"/>
        <v>33</v>
      </c>
      <c r="Z95" s="99">
        <f>Y95/SUM(Y$95:Y$99)*100</f>
        <v>58.92857142857143</v>
      </c>
      <c r="AA95" s="201">
        <f>SUM(Y95:Y99)</f>
        <v>56</v>
      </c>
      <c r="AB95" s="75">
        <f>SUM(Y95:Y96)</f>
        <v>56</v>
      </c>
      <c r="AC95" s="126">
        <f>AB95/AA95*100</f>
        <v>100</v>
      </c>
    </row>
    <row r="96" spans="1:29" ht="15">
      <c r="A96" s="304"/>
      <c r="B96" s="25" t="s">
        <v>4</v>
      </c>
      <c r="C96" s="56">
        <f>1+0+1</f>
        <v>2</v>
      </c>
      <c r="D96" s="5">
        <f>1+0+1+1</f>
        <v>3</v>
      </c>
      <c r="E96" s="5">
        <f t="shared" si="100"/>
        <v>5</v>
      </c>
      <c r="F96" s="133">
        <f aca="true" t="shared" si="105" ref="F96:F99">E96/SUM(E$95:E$99)*100</f>
        <v>35.714285714285715</v>
      </c>
      <c r="G96" s="40">
        <f>1+0+1+1</f>
        <v>3</v>
      </c>
      <c r="H96" s="5">
        <f>1+0+1+1</f>
        <v>3</v>
      </c>
      <c r="I96" s="5">
        <f t="shared" si="101"/>
        <v>6</v>
      </c>
      <c r="J96" s="133">
        <f aca="true" t="shared" si="106" ref="J96:J99">I96/SUM(I$95:I$99)*100</f>
        <v>42.857142857142854</v>
      </c>
      <c r="K96" s="40">
        <f>1+0+1+1</f>
        <v>3</v>
      </c>
      <c r="L96" s="5">
        <f>1+0+1+1</f>
        <v>3</v>
      </c>
      <c r="M96" s="5">
        <f t="shared" si="102"/>
        <v>6</v>
      </c>
      <c r="N96" s="133">
        <f aca="true" t="shared" si="107" ref="N96:N99">M96/SUM(M$95:M$99)*100</f>
        <v>42.857142857142854</v>
      </c>
      <c r="O96" s="143"/>
      <c r="P96" s="5">
        <f>1+0+1+1</f>
        <v>3</v>
      </c>
      <c r="Q96" s="5">
        <f t="shared" si="103"/>
        <v>3</v>
      </c>
      <c r="R96" s="133">
        <f aca="true" t="shared" si="108" ref="R96:R99">Q96/SUM(Q$95:Q$99)*100</f>
        <v>42.857142857142854</v>
      </c>
      <c r="S96" s="143"/>
      <c r="T96" s="5">
        <f>1+0+1+1</f>
        <v>3</v>
      </c>
      <c r="U96" s="5">
        <f t="shared" si="104"/>
        <v>3</v>
      </c>
      <c r="V96" s="133">
        <f aca="true" t="shared" si="109" ref="V96:V99">U96/SUM(U$95:U$99)*100</f>
        <v>42.857142857142854</v>
      </c>
      <c r="W96" s="40">
        <f t="shared" si="62"/>
        <v>8</v>
      </c>
      <c r="X96" s="5">
        <f t="shared" si="63"/>
        <v>15</v>
      </c>
      <c r="Y96" s="5">
        <f t="shared" si="64"/>
        <v>23</v>
      </c>
      <c r="Z96" s="133">
        <f aca="true" t="shared" si="110" ref="Z96:Z99">Y96/SUM(Y$95:Y$99)*100</f>
        <v>41.07142857142857</v>
      </c>
      <c r="AA96" s="68"/>
      <c r="AB96" s="75"/>
      <c r="AC96" s="126"/>
    </row>
    <row r="97" spans="1:29" ht="15">
      <c r="A97" s="304"/>
      <c r="B97" s="25" t="s">
        <v>5</v>
      </c>
      <c r="C97" s="56"/>
      <c r="D97" s="5"/>
      <c r="E97" s="5">
        <f t="shared" si="100"/>
        <v>0</v>
      </c>
      <c r="F97" s="132">
        <f t="shared" si="105"/>
        <v>0</v>
      </c>
      <c r="G97" s="40"/>
      <c r="H97" s="5"/>
      <c r="I97" s="5">
        <f t="shared" si="101"/>
        <v>0</v>
      </c>
      <c r="J97" s="132">
        <f t="shared" si="106"/>
        <v>0</v>
      </c>
      <c r="K97" s="40"/>
      <c r="L97" s="5"/>
      <c r="M97" s="5">
        <f t="shared" si="102"/>
        <v>0</v>
      </c>
      <c r="N97" s="132">
        <f t="shared" si="107"/>
        <v>0</v>
      </c>
      <c r="O97" s="143"/>
      <c r="P97" s="5"/>
      <c r="Q97" s="5">
        <f t="shared" si="103"/>
        <v>0</v>
      </c>
      <c r="R97" s="132">
        <f t="shared" si="108"/>
        <v>0</v>
      </c>
      <c r="S97" s="143"/>
      <c r="T97" s="5"/>
      <c r="U97" s="5">
        <f t="shared" si="104"/>
        <v>0</v>
      </c>
      <c r="V97" s="132">
        <f t="shared" si="109"/>
        <v>0</v>
      </c>
      <c r="W97" s="40">
        <f t="shared" si="62"/>
        <v>0</v>
      </c>
      <c r="X97" s="5">
        <f t="shared" si="63"/>
        <v>0</v>
      </c>
      <c r="Y97" s="5">
        <f t="shared" si="64"/>
        <v>0</v>
      </c>
      <c r="Z97" s="133">
        <f t="shared" si="110"/>
        <v>0</v>
      </c>
      <c r="AA97" s="68"/>
      <c r="AB97" s="75"/>
      <c r="AC97" s="126"/>
    </row>
    <row r="98" spans="1:29" ht="15">
      <c r="A98" s="304"/>
      <c r="B98" s="25" t="s">
        <v>6</v>
      </c>
      <c r="C98" s="56"/>
      <c r="D98" s="5"/>
      <c r="E98" s="5">
        <f t="shared" si="100"/>
        <v>0</v>
      </c>
      <c r="F98" s="99">
        <f t="shared" si="105"/>
        <v>0</v>
      </c>
      <c r="G98" s="40"/>
      <c r="H98" s="5"/>
      <c r="I98" s="5">
        <f t="shared" si="101"/>
        <v>0</v>
      </c>
      <c r="J98" s="135">
        <f t="shared" si="106"/>
        <v>0</v>
      </c>
      <c r="K98" s="40"/>
      <c r="L98" s="5"/>
      <c r="M98" s="5">
        <f t="shared" si="102"/>
        <v>0</v>
      </c>
      <c r="N98" s="99">
        <f t="shared" si="107"/>
        <v>0</v>
      </c>
      <c r="O98" s="143"/>
      <c r="P98" s="5"/>
      <c r="Q98" s="5">
        <f t="shared" si="103"/>
        <v>0</v>
      </c>
      <c r="R98" s="99">
        <f t="shared" si="108"/>
        <v>0</v>
      </c>
      <c r="S98" s="143"/>
      <c r="T98" s="5"/>
      <c r="U98" s="5">
        <f t="shared" si="104"/>
        <v>0</v>
      </c>
      <c r="V98" s="99">
        <f t="shared" si="109"/>
        <v>0</v>
      </c>
      <c r="W98" s="40">
        <f t="shared" si="62"/>
        <v>0</v>
      </c>
      <c r="X98" s="5">
        <f t="shared" si="63"/>
        <v>0</v>
      </c>
      <c r="Y98" s="5">
        <f t="shared" si="64"/>
        <v>0</v>
      </c>
      <c r="Z98" s="132">
        <f t="shared" si="110"/>
        <v>0</v>
      </c>
      <c r="AA98" s="68"/>
      <c r="AB98" s="75"/>
      <c r="AC98" s="126"/>
    </row>
    <row r="99" spans="1:29" ht="15">
      <c r="A99" s="305"/>
      <c r="B99" s="32" t="s">
        <v>7</v>
      </c>
      <c r="C99" s="64"/>
      <c r="D99" s="17"/>
      <c r="E99" s="17">
        <f t="shared" si="100"/>
        <v>0</v>
      </c>
      <c r="F99" s="134">
        <f t="shared" si="105"/>
        <v>0</v>
      </c>
      <c r="G99" s="48"/>
      <c r="H99" s="17"/>
      <c r="I99" s="32">
        <f t="shared" si="101"/>
        <v>0</v>
      </c>
      <c r="J99" s="264">
        <f t="shared" si="106"/>
        <v>0</v>
      </c>
      <c r="K99" s="48"/>
      <c r="L99" s="17"/>
      <c r="M99" s="17">
        <f t="shared" si="102"/>
        <v>0</v>
      </c>
      <c r="N99" s="134">
        <f t="shared" si="107"/>
        <v>0</v>
      </c>
      <c r="O99" s="144"/>
      <c r="P99" s="17"/>
      <c r="Q99" s="17">
        <f t="shared" si="103"/>
        <v>0</v>
      </c>
      <c r="R99" s="134">
        <f t="shared" si="108"/>
        <v>0</v>
      </c>
      <c r="S99" s="144"/>
      <c r="T99" s="17"/>
      <c r="U99" s="17">
        <f t="shared" si="104"/>
        <v>0</v>
      </c>
      <c r="V99" s="134">
        <f t="shared" si="109"/>
        <v>0</v>
      </c>
      <c r="W99" s="48">
        <f t="shared" si="62"/>
        <v>0</v>
      </c>
      <c r="X99" s="17">
        <f t="shared" si="63"/>
        <v>0</v>
      </c>
      <c r="Y99" s="17">
        <f t="shared" si="64"/>
        <v>0</v>
      </c>
      <c r="Z99" s="134">
        <f t="shared" si="110"/>
        <v>0</v>
      </c>
      <c r="AA99" s="69"/>
      <c r="AB99" s="76"/>
      <c r="AC99" s="127"/>
    </row>
    <row r="100" spans="1:29" ht="15">
      <c r="A100" s="318" t="s">
        <v>68</v>
      </c>
      <c r="B100" s="30" t="s">
        <v>3</v>
      </c>
      <c r="C100" s="61">
        <f>1+0</f>
        <v>1</v>
      </c>
      <c r="D100" s="13">
        <f>1+0</f>
        <v>1</v>
      </c>
      <c r="E100" s="13">
        <f t="shared" si="100"/>
        <v>2</v>
      </c>
      <c r="F100" s="95">
        <f>E100/SUM(E$100:E$104)*100</f>
        <v>33.33333333333333</v>
      </c>
      <c r="G100" s="45">
        <f>1+0+1</f>
        <v>2</v>
      </c>
      <c r="H100" s="13">
        <f>1+0+1+1</f>
        <v>3</v>
      </c>
      <c r="I100" s="13">
        <f t="shared" si="101"/>
        <v>5</v>
      </c>
      <c r="J100" s="95">
        <f>I100/SUM(I$100:I$104)*100</f>
        <v>83.33333333333334</v>
      </c>
      <c r="K100" s="45">
        <f>1+0+1</f>
        <v>2</v>
      </c>
      <c r="L100" s="13">
        <f>1+0+1+1</f>
        <v>3</v>
      </c>
      <c r="M100" s="13">
        <f t="shared" si="102"/>
        <v>5</v>
      </c>
      <c r="N100" s="95">
        <f>M100/SUM(M$100:M$104)*100</f>
        <v>83.33333333333334</v>
      </c>
      <c r="O100" s="149"/>
      <c r="P100" s="13">
        <f>1+0+1</f>
        <v>2</v>
      </c>
      <c r="Q100" s="13">
        <f t="shared" si="103"/>
        <v>2</v>
      </c>
      <c r="R100" s="95">
        <f>Q100/SUM(Q$100:Q$104)*100</f>
        <v>66.66666666666666</v>
      </c>
      <c r="S100" s="149"/>
      <c r="T100" s="13">
        <f>1+0+1</f>
        <v>2</v>
      </c>
      <c r="U100" s="13">
        <f t="shared" si="104"/>
        <v>2</v>
      </c>
      <c r="V100" s="95">
        <f>U100/SUM(U$100:U$104)*100</f>
        <v>66.66666666666666</v>
      </c>
      <c r="W100" s="45">
        <f t="shared" si="62"/>
        <v>5</v>
      </c>
      <c r="X100" s="13">
        <f t="shared" si="63"/>
        <v>11</v>
      </c>
      <c r="Y100" s="13">
        <f t="shared" si="64"/>
        <v>16</v>
      </c>
      <c r="Z100" s="95">
        <f>Y100/SUM(Y$100:Y$104)*100</f>
        <v>66.66666666666666</v>
      </c>
      <c r="AA100" s="81">
        <f>SUM(Y100:Y104)</f>
        <v>24</v>
      </c>
      <c r="AB100" s="74">
        <f>SUM(Y100:Y101)</f>
        <v>23</v>
      </c>
      <c r="AC100" s="124">
        <f>AB100/AA100*100</f>
        <v>95.83333333333334</v>
      </c>
    </row>
    <row r="101" spans="1:29" ht="15">
      <c r="A101" s="297"/>
      <c r="B101" s="24" t="s">
        <v>4</v>
      </c>
      <c r="C101" s="55">
        <f>1+0</f>
        <v>1</v>
      </c>
      <c r="D101" s="4">
        <f>1+0+1</f>
        <v>2</v>
      </c>
      <c r="E101" s="4">
        <f t="shared" si="100"/>
        <v>3</v>
      </c>
      <c r="F101" s="95">
        <f aca="true" t="shared" si="111" ref="F101:F104">E101/SUM(E$100:E$104)*100</f>
        <v>50</v>
      </c>
      <c r="G101" s="39">
        <f>1+0</f>
        <v>1</v>
      </c>
      <c r="H101" s="4"/>
      <c r="I101" s="4">
        <f t="shared" si="101"/>
        <v>1</v>
      </c>
      <c r="J101" s="95">
        <f aca="true" t="shared" si="112" ref="J101:J104">I101/SUM(I$100:I$104)*100</f>
        <v>16.666666666666664</v>
      </c>
      <c r="K101" s="39">
        <f>1+0</f>
        <v>1</v>
      </c>
      <c r="L101" s="4"/>
      <c r="M101" s="4">
        <f t="shared" si="102"/>
        <v>1</v>
      </c>
      <c r="N101" s="95">
        <f aca="true" t="shared" si="113" ref="N101:N104">M101/SUM(M$100:M$104)*100</f>
        <v>16.666666666666664</v>
      </c>
      <c r="O101" s="148"/>
      <c r="P101" s="4">
        <f>1+0</f>
        <v>1</v>
      </c>
      <c r="Q101" s="4">
        <f t="shared" si="103"/>
        <v>1</v>
      </c>
      <c r="R101" s="95">
        <f aca="true" t="shared" si="114" ref="R101:R104">Q101/SUM(Q$100:Q$104)*100</f>
        <v>33.33333333333333</v>
      </c>
      <c r="S101" s="148"/>
      <c r="T101" s="4">
        <f>1+0</f>
        <v>1</v>
      </c>
      <c r="U101" s="4">
        <f t="shared" si="104"/>
        <v>1</v>
      </c>
      <c r="V101" s="95">
        <f aca="true" t="shared" si="115" ref="V101:V104">U101/SUM(U$100:U$104)*100</f>
        <v>33.33333333333333</v>
      </c>
      <c r="W101" s="39">
        <f t="shared" si="62"/>
        <v>3</v>
      </c>
      <c r="X101" s="4">
        <f t="shared" si="63"/>
        <v>4</v>
      </c>
      <c r="Y101" s="4">
        <f t="shared" si="64"/>
        <v>7</v>
      </c>
      <c r="Z101" s="95">
        <f aca="true" t="shared" si="116" ref="Z101:Z104">Y101/SUM(Y$100:Y$104)*100</f>
        <v>29.166666666666668</v>
      </c>
      <c r="AA101" s="67"/>
      <c r="AB101" s="74"/>
      <c r="AC101" s="124"/>
    </row>
    <row r="102" spans="1:29" ht="15">
      <c r="A102" s="297"/>
      <c r="B102" s="24" t="s">
        <v>5</v>
      </c>
      <c r="C102" s="55">
        <f>1+0</f>
        <v>1</v>
      </c>
      <c r="D102" s="4"/>
      <c r="E102" s="4">
        <f t="shared" si="100"/>
        <v>1</v>
      </c>
      <c r="F102" s="95">
        <f t="shared" si="111"/>
        <v>16.666666666666664</v>
      </c>
      <c r="G102" s="39"/>
      <c r="H102" s="4"/>
      <c r="I102" s="4">
        <f t="shared" si="101"/>
        <v>0</v>
      </c>
      <c r="J102" s="95">
        <f t="shared" si="112"/>
        <v>0</v>
      </c>
      <c r="K102" s="39"/>
      <c r="L102" s="4"/>
      <c r="M102" s="4">
        <f t="shared" si="102"/>
        <v>0</v>
      </c>
      <c r="N102" s="95">
        <f t="shared" si="113"/>
        <v>0</v>
      </c>
      <c r="O102" s="148"/>
      <c r="P102" s="4"/>
      <c r="Q102" s="4">
        <f t="shared" si="103"/>
        <v>0</v>
      </c>
      <c r="R102" s="95">
        <f t="shared" si="114"/>
        <v>0</v>
      </c>
      <c r="S102" s="148"/>
      <c r="T102" s="4"/>
      <c r="U102" s="4">
        <f t="shared" si="104"/>
        <v>0</v>
      </c>
      <c r="V102" s="95">
        <f t="shared" si="115"/>
        <v>0</v>
      </c>
      <c r="W102" s="39">
        <f t="shared" si="62"/>
        <v>1</v>
      </c>
      <c r="X102" s="4">
        <f t="shared" si="63"/>
        <v>0</v>
      </c>
      <c r="Y102" s="4">
        <f t="shared" si="64"/>
        <v>1</v>
      </c>
      <c r="Z102" s="95">
        <f t="shared" si="116"/>
        <v>4.166666666666666</v>
      </c>
      <c r="AA102" s="67"/>
      <c r="AB102" s="74"/>
      <c r="AC102" s="124"/>
    </row>
    <row r="103" spans="1:29" ht="15">
      <c r="A103" s="297"/>
      <c r="B103" s="24" t="s">
        <v>6</v>
      </c>
      <c r="C103" s="55"/>
      <c r="D103" s="4"/>
      <c r="E103" s="4">
        <f t="shared" si="100"/>
        <v>0</v>
      </c>
      <c r="F103" s="95">
        <f t="shared" si="111"/>
        <v>0</v>
      </c>
      <c r="G103" s="39"/>
      <c r="H103" s="4"/>
      <c r="I103" s="4">
        <f t="shared" si="101"/>
        <v>0</v>
      </c>
      <c r="J103" s="95">
        <f t="shared" si="112"/>
        <v>0</v>
      </c>
      <c r="K103" s="39"/>
      <c r="L103" s="4"/>
      <c r="M103" s="4">
        <f t="shared" si="102"/>
        <v>0</v>
      </c>
      <c r="N103" s="95">
        <f t="shared" si="113"/>
        <v>0</v>
      </c>
      <c r="O103" s="148"/>
      <c r="P103" s="4"/>
      <c r="Q103" s="4">
        <f t="shared" si="103"/>
        <v>0</v>
      </c>
      <c r="R103" s="95">
        <f t="shared" si="114"/>
        <v>0</v>
      </c>
      <c r="S103" s="148"/>
      <c r="T103" s="4"/>
      <c r="U103" s="4">
        <f t="shared" si="104"/>
        <v>0</v>
      </c>
      <c r="V103" s="95">
        <f t="shared" si="115"/>
        <v>0</v>
      </c>
      <c r="W103" s="39">
        <f t="shared" si="62"/>
        <v>0</v>
      </c>
      <c r="X103" s="4">
        <f t="shared" si="63"/>
        <v>0</v>
      </c>
      <c r="Y103" s="4">
        <f t="shared" si="64"/>
        <v>0</v>
      </c>
      <c r="Z103" s="95">
        <f t="shared" si="116"/>
        <v>0</v>
      </c>
      <c r="AA103" s="67"/>
      <c r="AB103" s="74"/>
      <c r="AC103" s="124"/>
    </row>
    <row r="104" spans="1:29" ht="15">
      <c r="A104" s="306"/>
      <c r="B104" s="208" t="s">
        <v>7</v>
      </c>
      <c r="C104" s="62"/>
      <c r="D104" s="10"/>
      <c r="E104" s="10">
        <f t="shared" si="100"/>
        <v>0</v>
      </c>
      <c r="F104" s="95">
        <f t="shared" si="111"/>
        <v>0</v>
      </c>
      <c r="G104" s="46"/>
      <c r="H104" s="10"/>
      <c r="I104" s="10">
        <f t="shared" si="101"/>
        <v>0</v>
      </c>
      <c r="J104" s="95">
        <f t="shared" si="112"/>
        <v>0</v>
      </c>
      <c r="K104" s="46"/>
      <c r="L104" s="10"/>
      <c r="M104" s="10">
        <f t="shared" si="102"/>
        <v>0</v>
      </c>
      <c r="N104" s="95">
        <f t="shared" si="113"/>
        <v>0</v>
      </c>
      <c r="O104" s="151"/>
      <c r="P104" s="10"/>
      <c r="Q104" s="10">
        <f t="shared" si="103"/>
        <v>0</v>
      </c>
      <c r="R104" s="95">
        <f t="shared" si="114"/>
        <v>0</v>
      </c>
      <c r="S104" s="151"/>
      <c r="T104" s="10"/>
      <c r="U104" s="10">
        <f t="shared" si="104"/>
        <v>0</v>
      </c>
      <c r="V104" s="95">
        <f t="shared" si="115"/>
        <v>0</v>
      </c>
      <c r="W104" s="46">
        <f t="shared" si="62"/>
        <v>0</v>
      </c>
      <c r="X104" s="10">
        <f t="shared" si="63"/>
        <v>0</v>
      </c>
      <c r="Y104" s="10">
        <f t="shared" si="64"/>
        <v>0</v>
      </c>
      <c r="Z104" s="95">
        <f t="shared" si="116"/>
        <v>0</v>
      </c>
      <c r="AA104" s="67"/>
      <c r="AB104" s="74"/>
      <c r="AC104" s="124"/>
    </row>
    <row r="105" spans="1:29" ht="15">
      <c r="A105" s="315" t="s">
        <v>69</v>
      </c>
      <c r="B105" s="18" t="s">
        <v>3</v>
      </c>
      <c r="C105" s="49">
        <f>1+0</f>
        <v>1</v>
      </c>
      <c r="D105" s="6">
        <f>1+0+1</f>
        <v>2</v>
      </c>
      <c r="E105" s="6">
        <f t="shared" si="100"/>
        <v>3</v>
      </c>
      <c r="F105" s="136">
        <f>E105/SUM(E$105:E$109)*100</f>
        <v>50</v>
      </c>
      <c r="G105" s="33">
        <f>1+0</f>
        <v>1</v>
      </c>
      <c r="H105" s="6">
        <f>1+0+1</f>
        <v>2</v>
      </c>
      <c r="I105" s="6">
        <f t="shared" si="101"/>
        <v>3</v>
      </c>
      <c r="J105" s="101">
        <f>I105/SUM(I$105:I$109)*100</f>
        <v>50</v>
      </c>
      <c r="K105" s="33">
        <f>1+0</f>
        <v>1</v>
      </c>
      <c r="L105" s="6">
        <f>1+0+1</f>
        <v>2</v>
      </c>
      <c r="M105" s="6">
        <f t="shared" si="102"/>
        <v>3</v>
      </c>
      <c r="N105" s="136">
        <f>M105/SUM(M$105:M$109)*100</f>
        <v>50</v>
      </c>
      <c r="O105" s="139"/>
      <c r="P105" s="6">
        <f>1+0+1</f>
        <v>2</v>
      </c>
      <c r="Q105" s="6">
        <f t="shared" si="103"/>
        <v>2</v>
      </c>
      <c r="R105" s="136">
        <f>Q105/SUM(Q$105:Q$109)*100</f>
        <v>66.66666666666666</v>
      </c>
      <c r="S105" s="139"/>
      <c r="T105" s="6">
        <f>1+0+1</f>
        <v>2</v>
      </c>
      <c r="U105" s="6">
        <f t="shared" si="104"/>
        <v>2</v>
      </c>
      <c r="V105" s="136">
        <f>U105/SUM(U$105:U$109)*100</f>
        <v>66.66666666666666</v>
      </c>
      <c r="W105" s="33">
        <f t="shared" si="62"/>
        <v>3</v>
      </c>
      <c r="X105" s="6">
        <f t="shared" si="63"/>
        <v>10</v>
      </c>
      <c r="Y105" s="6">
        <f t="shared" si="64"/>
        <v>13</v>
      </c>
      <c r="Z105" s="101">
        <f>Y105/SUM(Y$105:Y$109)*100</f>
        <v>54.166666666666664</v>
      </c>
      <c r="AA105" s="221">
        <f>SUM(Y105:Y109)</f>
        <v>24</v>
      </c>
      <c r="AB105" s="222">
        <f>SUM(Y105:Y106)</f>
        <v>22</v>
      </c>
      <c r="AC105" s="223">
        <f>AB105/AA105*100</f>
        <v>91.66666666666666</v>
      </c>
    </row>
    <row r="106" spans="1:29" ht="15">
      <c r="A106" s="299"/>
      <c r="B106" s="19" t="s">
        <v>4</v>
      </c>
      <c r="C106" s="50"/>
      <c r="D106" s="2">
        <f>1+0</f>
        <v>1</v>
      </c>
      <c r="E106" s="2">
        <f t="shared" si="100"/>
        <v>1</v>
      </c>
      <c r="F106" s="91">
        <f aca="true" t="shared" si="117" ref="F106:F109">E106/SUM(E$105:E$109)*100</f>
        <v>16.666666666666664</v>
      </c>
      <c r="G106" s="34">
        <f>1+0+1</f>
        <v>2</v>
      </c>
      <c r="H106" s="2">
        <f>1+0</f>
        <v>1</v>
      </c>
      <c r="I106" s="2">
        <f t="shared" si="101"/>
        <v>3</v>
      </c>
      <c r="J106" s="90">
        <f aca="true" t="shared" si="118" ref="J106:J109">I106/SUM(I$105:I$109)*100</f>
        <v>50</v>
      </c>
      <c r="K106" s="34">
        <f>1+0+1</f>
        <v>2</v>
      </c>
      <c r="L106" s="2">
        <f>1+0</f>
        <v>1</v>
      </c>
      <c r="M106" s="2">
        <f t="shared" si="102"/>
        <v>3</v>
      </c>
      <c r="N106" s="91">
        <f aca="true" t="shared" si="119" ref="N106:N109">M106/SUM(M$105:M$109)*100</f>
        <v>50</v>
      </c>
      <c r="O106" s="140"/>
      <c r="P106" s="2">
        <f>1+0</f>
        <v>1</v>
      </c>
      <c r="Q106" s="2">
        <f t="shared" si="103"/>
        <v>1</v>
      </c>
      <c r="R106" s="91">
        <f aca="true" t="shared" si="120" ref="R106:R109">Q106/SUM(Q$105:Q$109)*100</f>
        <v>33.33333333333333</v>
      </c>
      <c r="S106" s="140"/>
      <c r="T106" s="2">
        <f>1+0</f>
        <v>1</v>
      </c>
      <c r="U106" s="2">
        <f t="shared" si="104"/>
        <v>1</v>
      </c>
      <c r="V106" s="91">
        <f aca="true" t="shared" si="121" ref="V106:V109">U106/SUM(U$105:U$109)*100</f>
        <v>33.33333333333333</v>
      </c>
      <c r="W106" s="34">
        <f t="shared" si="62"/>
        <v>4</v>
      </c>
      <c r="X106" s="2">
        <f t="shared" si="63"/>
        <v>5</v>
      </c>
      <c r="Y106" s="2">
        <f t="shared" si="64"/>
        <v>9</v>
      </c>
      <c r="Z106" s="90">
        <f aca="true" t="shared" si="122" ref="Z106:Z109">Y106/SUM(Y$105:Y$109)*100</f>
        <v>37.5</v>
      </c>
      <c r="AA106" s="224"/>
      <c r="AB106" s="225"/>
      <c r="AC106" s="226"/>
    </row>
    <row r="107" spans="1:29" ht="15">
      <c r="A107" s="299"/>
      <c r="B107" s="19" t="s">
        <v>5</v>
      </c>
      <c r="C107" s="50">
        <f>1+0+1</f>
        <v>2</v>
      </c>
      <c r="D107" s="2"/>
      <c r="E107" s="2">
        <f t="shared" si="100"/>
        <v>2</v>
      </c>
      <c r="F107" s="90">
        <f t="shared" si="117"/>
        <v>33.33333333333333</v>
      </c>
      <c r="G107" s="34"/>
      <c r="H107" s="2"/>
      <c r="I107" s="2">
        <f t="shared" si="101"/>
        <v>0</v>
      </c>
      <c r="J107" s="90">
        <f t="shared" si="118"/>
        <v>0</v>
      </c>
      <c r="K107" s="34"/>
      <c r="L107" s="2"/>
      <c r="M107" s="2">
        <f t="shared" si="102"/>
        <v>0</v>
      </c>
      <c r="N107" s="90">
        <f t="shared" si="119"/>
        <v>0</v>
      </c>
      <c r="O107" s="140"/>
      <c r="P107" s="2"/>
      <c r="Q107" s="2">
        <f t="shared" si="103"/>
        <v>0</v>
      </c>
      <c r="R107" s="90">
        <f t="shared" si="120"/>
        <v>0</v>
      </c>
      <c r="S107" s="140"/>
      <c r="T107" s="2"/>
      <c r="U107" s="2">
        <f t="shared" si="104"/>
        <v>0</v>
      </c>
      <c r="V107" s="90">
        <f t="shared" si="121"/>
        <v>0</v>
      </c>
      <c r="W107" s="34">
        <f t="shared" si="62"/>
        <v>2</v>
      </c>
      <c r="X107" s="2">
        <f t="shared" si="63"/>
        <v>0</v>
      </c>
      <c r="Y107" s="2">
        <f t="shared" si="64"/>
        <v>2</v>
      </c>
      <c r="Z107" s="90">
        <f t="shared" si="122"/>
        <v>8.333333333333332</v>
      </c>
      <c r="AA107" s="224"/>
      <c r="AB107" s="225"/>
      <c r="AC107" s="226"/>
    </row>
    <row r="108" spans="1:29" ht="15">
      <c r="A108" s="299"/>
      <c r="B108" s="19" t="s">
        <v>6</v>
      </c>
      <c r="C108" s="50"/>
      <c r="D108" s="2"/>
      <c r="E108" s="2">
        <f t="shared" si="100"/>
        <v>0</v>
      </c>
      <c r="F108" s="89">
        <f t="shared" si="117"/>
        <v>0</v>
      </c>
      <c r="G108" s="34"/>
      <c r="H108" s="2"/>
      <c r="I108" s="2">
        <f t="shared" si="101"/>
        <v>0</v>
      </c>
      <c r="J108" s="90">
        <f t="shared" si="118"/>
        <v>0</v>
      </c>
      <c r="K108" s="34"/>
      <c r="L108" s="2"/>
      <c r="M108" s="2">
        <f t="shared" si="102"/>
        <v>0</v>
      </c>
      <c r="N108" s="89">
        <f t="shared" si="119"/>
        <v>0</v>
      </c>
      <c r="O108" s="140"/>
      <c r="P108" s="2"/>
      <c r="Q108" s="2">
        <f t="shared" si="103"/>
        <v>0</v>
      </c>
      <c r="R108" s="89">
        <f t="shared" si="120"/>
        <v>0</v>
      </c>
      <c r="S108" s="140"/>
      <c r="T108" s="2"/>
      <c r="U108" s="2">
        <f t="shared" si="104"/>
        <v>0</v>
      </c>
      <c r="V108" s="89">
        <f t="shared" si="121"/>
        <v>0</v>
      </c>
      <c r="W108" s="34">
        <f t="shared" si="62"/>
        <v>0</v>
      </c>
      <c r="X108" s="2">
        <f t="shared" si="63"/>
        <v>0</v>
      </c>
      <c r="Y108" s="2">
        <f t="shared" si="64"/>
        <v>0</v>
      </c>
      <c r="Z108" s="90">
        <f t="shared" si="122"/>
        <v>0</v>
      </c>
      <c r="AA108" s="224"/>
      <c r="AB108" s="225"/>
      <c r="AC108" s="226"/>
    </row>
    <row r="109" spans="1:29" ht="15">
      <c r="A109" s="300"/>
      <c r="B109" s="20" t="s">
        <v>7</v>
      </c>
      <c r="C109" s="51"/>
      <c r="D109" s="7"/>
      <c r="E109" s="7">
        <f t="shared" si="100"/>
        <v>0</v>
      </c>
      <c r="F109" s="102">
        <f t="shared" si="117"/>
        <v>0</v>
      </c>
      <c r="G109" s="35"/>
      <c r="H109" s="7"/>
      <c r="I109" s="7">
        <f t="shared" si="101"/>
        <v>0</v>
      </c>
      <c r="J109" s="227">
        <f t="shared" si="118"/>
        <v>0</v>
      </c>
      <c r="K109" s="35"/>
      <c r="L109" s="7"/>
      <c r="M109" s="7">
        <f t="shared" si="102"/>
        <v>0</v>
      </c>
      <c r="N109" s="227">
        <f t="shared" si="119"/>
        <v>0</v>
      </c>
      <c r="O109" s="141"/>
      <c r="P109" s="7"/>
      <c r="Q109" s="7">
        <f t="shared" si="103"/>
        <v>0</v>
      </c>
      <c r="R109" s="227">
        <f t="shared" si="120"/>
        <v>0</v>
      </c>
      <c r="S109" s="141"/>
      <c r="T109" s="7"/>
      <c r="U109" s="7">
        <f t="shared" si="104"/>
        <v>0</v>
      </c>
      <c r="V109" s="227">
        <f t="shared" si="121"/>
        <v>0</v>
      </c>
      <c r="W109" s="35">
        <f t="shared" si="62"/>
        <v>0</v>
      </c>
      <c r="X109" s="7">
        <f t="shared" si="63"/>
        <v>0</v>
      </c>
      <c r="Y109" s="7">
        <f t="shared" si="64"/>
        <v>0</v>
      </c>
      <c r="Z109" s="227">
        <f t="shared" si="122"/>
        <v>0</v>
      </c>
      <c r="AA109" s="228"/>
      <c r="AB109" s="229"/>
      <c r="AC109" s="230"/>
    </row>
    <row r="110" spans="1:29" ht="15">
      <c r="A110" s="325" t="s">
        <v>70</v>
      </c>
      <c r="B110" s="210" t="s">
        <v>3</v>
      </c>
      <c r="C110" s="211">
        <f>1+0+1+1+1+1</f>
        <v>5</v>
      </c>
      <c r="D110" s="212">
        <f>1+0+1+1+1+1+1</f>
        <v>6</v>
      </c>
      <c r="E110" s="212">
        <f t="shared" si="100"/>
        <v>11</v>
      </c>
      <c r="F110" s="206">
        <f>E110/SUM(E$110:E$114)*100</f>
        <v>68.75</v>
      </c>
      <c r="G110" s="213">
        <f>1+0+1+1+1+1+1+1</f>
        <v>7</v>
      </c>
      <c r="H110" s="212">
        <f>1+0+1+1+1+1+1+1+1</f>
        <v>8</v>
      </c>
      <c r="I110" s="212">
        <f t="shared" si="101"/>
        <v>15</v>
      </c>
      <c r="J110" s="206">
        <f>I110/SUM(I$110:I$114)*100</f>
        <v>93.75</v>
      </c>
      <c r="K110" s="213">
        <f>1+0+1+1+1+1+1</f>
        <v>6</v>
      </c>
      <c r="L110" s="212">
        <f>1+0+1+1+1+1+1+1</f>
        <v>7</v>
      </c>
      <c r="M110" s="212">
        <f t="shared" si="102"/>
        <v>13</v>
      </c>
      <c r="N110" s="206">
        <f>M110/SUM(M$110:M$114)*100</f>
        <v>81.25</v>
      </c>
      <c r="O110" s="214"/>
      <c r="P110" s="212">
        <f>1+0+1+1+1+1+1+1</f>
        <v>7</v>
      </c>
      <c r="Q110" s="212">
        <f t="shared" si="103"/>
        <v>7</v>
      </c>
      <c r="R110" s="206">
        <f>Q110/SUM(Q$110:Q$114)*100</f>
        <v>87.5</v>
      </c>
      <c r="S110" s="214"/>
      <c r="T110" s="212">
        <f>1+0+1+1+1+1+1+1</f>
        <v>7</v>
      </c>
      <c r="U110" s="212">
        <f t="shared" si="104"/>
        <v>7</v>
      </c>
      <c r="V110" s="206">
        <f>U110/SUM(U$110:U$114)*100</f>
        <v>87.5</v>
      </c>
      <c r="W110" s="213">
        <f t="shared" si="62"/>
        <v>18</v>
      </c>
      <c r="X110" s="212">
        <f t="shared" si="63"/>
        <v>35</v>
      </c>
      <c r="Y110" s="212">
        <f t="shared" si="64"/>
        <v>53</v>
      </c>
      <c r="Z110" s="206">
        <f>Y110/SUM(Y$110:Y$114)*100</f>
        <v>82.8125</v>
      </c>
      <c r="AA110" s="84">
        <f>SUM(Y110:Y114)</f>
        <v>64</v>
      </c>
      <c r="AB110" s="72">
        <f>SUM(Y110:Y111)</f>
        <v>64</v>
      </c>
      <c r="AC110" s="122">
        <f>AB110/AA110*100</f>
        <v>100</v>
      </c>
    </row>
    <row r="111" spans="1:29" ht="15">
      <c r="A111" s="309"/>
      <c r="B111" s="169" t="s">
        <v>4</v>
      </c>
      <c r="C111" s="170">
        <f>1+0+1+1</f>
        <v>3</v>
      </c>
      <c r="D111" s="171">
        <f>1+0+1</f>
        <v>2</v>
      </c>
      <c r="E111" s="171">
        <f t="shared" si="100"/>
        <v>5</v>
      </c>
      <c r="F111" s="206">
        <f aca="true" t="shared" si="123" ref="F111:F114">E111/SUM(E$110:E$114)*100</f>
        <v>31.25</v>
      </c>
      <c r="G111" s="172">
        <f>1+0</f>
        <v>1</v>
      </c>
      <c r="H111" s="171"/>
      <c r="I111" s="171">
        <f t="shared" si="101"/>
        <v>1</v>
      </c>
      <c r="J111" s="206">
        <f aca="true" t="shared" si="124" ref="J111:J114">I111/SUM(I$110:I$114)*100</f>
        <v>6.25</v>
      </c>
      <c r="K111" s="172">
        <f>1+0+1</f>
        <v>2</v>
      </c>
      <c r="L111" s="171">
        <f>1+0</f>
        <v>1</v>
      </c>
      <c r="M111" s="171">
        <f t="shared" si="102"/>
        <v>3</v>
      </c>
      <c r="N111" s="206">
        <f aca="true" t="shared" si="125" ref="N111:N114">M111/SUM(M$110:M$114)*100</f>
        <v>18.75</v>
      </c>
      <c r="O111" s="173"/>
      <c r="P111" s="171">
        <f>1+0</f>
        <v>1</v>
      </c>
      <c r="Q111" s="171">
        <f t="shared" si="103"/>
        <v>1</v>
      </c>
      <c r="R111" s="206">
        <f aca="true" t="shared" si="126" ref="R111:R114">Q111/SUM(Q$110:Q$114)*100</f>
        <v>12.5</v>
      </c>
      <c r="S111" s="173"/>
      <c r="T111" s="171">
        <f>1+0</f>
        <v>1</v>
      </c>
      <c r="U111" s="171">
        <f t="shared" si="104"/>
        <v>1</v>
      </c>
      <c r="V111" s="206">
        <f aca="true" t="shared" si="127" ref="V111:V114">U111/SUM(U$110:U$114)*100</f>
        <v>12.5</v>
      </c>
      <c r="W111" s="172">
        <f t="shared" si="62"/>
        <v>6</v>
      </c>
      <c r="X111" s="171">
        <f t="shared" si="63"/>
        <v>5</v>
      </c>
      <c r="Y111" s="171">
        <f t="shared" si="64"/>
        <v>11</v>
      </c>
      <c r="Z111" s="206">
        <f aca="true" t="shared" si="128" ref="Z111:Z114">Y111/SUM(Y$110:Y$114)*100</f>
        <v>17.1875</v>
      </c>
      <c r="AA111" s="65"/>
      <c r="AB111" s="72"/>
      <c r="AC111" s="122"/>
    </row>
    <row r="112" spans="1:29" ht="15">
      <c r="A112" s="309"/>
      <c r="B112" s="169" t="s">
        <v>5</v>
      </c>
      <c r="C112" s="170"/>
      <c r="D112" s="171"/>
      <c r="E112" s="171">
        <f t="shared" si="100"/>
        <v>0</v>
      </c>
      <c r="F112" s="206">
        <f t="shared" si="123"/>
        <v>0</v>
      </c>
      <c r="G112" s="172"/>
      <c r="H112" s="171"/>
      <c r="I112" s="171">
        <f t="shared" si="101"/>
        <v>0</v>
      </c>
      <c r="J112" s="206">
        <f t="shared" si="124"/>
        <v>0</v>
      </c>
      <c r="K112" s="172"/>
      <c r="L112" s="171"/>
      <c r="M112" s="171">
        <f t="shared" si="102"/>
        <v>0</v>
      </c>
      <c r="N112" s="206">
        <f t="shared" si="125"/>
        <v>0</v>
      </c>
      <c r="O112" s="173"/>
      <c r="P112" s="171"/>
      <c r="Q112" s="171">
        <f t="shared" si="103"/>
        <v>0</v>
      </c>
      <c r="R112" s="206">
        <f t="shared" si="126"/>
        <v>0</v>
      </c>
      <c r="S112" s="173"/>
      <c r="T112" s="171"/>
      <c r="U112" s="171">
        <f t="shared" si="104"/>
        <v>0</v>
      </c>
      <c r="V112" s="206">
        <f t="shared" si="127"/>
        <v>0</v>
      </c>
      <c r="W112" s="172">
        <f t="shared" si="62"/>
        <v>0</v>
      </c>
      <c r="X112" s="171">
        <f t="shared" si="63"/>
        <v>0</v>
      </c>
      <c r="Y112" s="171">
        <f t="shared" si="64"/>
        <v>0</v>
      </c>
      <c r="Z112" s="206">
        <f t="shared" si="128"/>
        <v>0</v>
      </c>
      <c r="AA112" s="65"/>
      <c r="AB112" s="72"/>
      <c r="AC112" s="122"/>
    </row>
    <row r="113" spans="1:29" ht="15">
      <c r="A113" s="309"/>
      <c r="B113" s="169" t="s">
        <v>6</v>
      </c>
      <c r="C113" s="170"/>
      <c r="D113" s="171"/>
      <c r="E113" s="171">
        <f t="shared" si="100"/>
        <v>0</v>
      </c>
      <c r="F113" s="206">
        <f t="shared" si="123"/>
        <v>0</v>
      </c>
      <c r="G113" s="172"/>
      <c r="H113" s="171"/>
      <c r="I113" s="171">
        <f t="shared" si="101"/>
        <v>0</v>
      </c>
      <c r="J113" s="206">
        <f t="shared" si="124"/>
        <v>0</v>
      </c>
      <c r="K113" s="172"/>
      <c r="L113" s="171"/>
      <c r="M113" s="171">
        <f t="shared" si="102"/>
        <v>0</v>
      </c>
      <c r="N113" s="206">
        <f t="shared" si="125"/>
        <v>0</v>
      </c>
      <c r="O113" s="173"/>
      <c r="P113" s="171"/>
      <c r="Q113" s="171">
        <f t="shared" si="103"/>
        <v>0</v>
      </c>
      <c r="R113" s="206">
        <f t="shared" si="126"/>
        <v>0</v>
      </c>
      <c r="S113" s="173"/>
      <c r="T113" s="171"/>
      <c r="U113" s="171">
        <f t="shared" si="104"/>
        <v>0</v>
      </c>
      <c r="V113" s="206">
        <f t="shared" si="127"/>
        <v>0</v>
      </c>
      <c r="W113" s="172">
        <f t="shared" si="62"/>
        <v>0</v>
      </c>
      <c r="X113" s="171">
        <f t="shared" si="63"/>
        <v>0</v>
      </c>
      <c r="Y113" s="171">
        <f t="shared" si="64"/>
        <v>0</v>
      </c>
      <c r="Z113" s="206">
        <f t="shared" si="128"/>
        <v>0</v>
      </c>
      <c r="AA113" s="65"/>
      <c r="AB113" s="72"/>
      <c r="AC113" s="122"/>
    </row>
    <row r="114" spans="1:29" ht="15">
      <c r="A114" s="312"/>
      <c r="B114" s="215" t="s">
        <v>7</v>
      </c>
      <c r="C114" s="216"/>
      <c r="D114" s="217"/>
      <c r="E114" s="217">
        <f t="shared" si="100"/>
        <v>0</v>
      </c>
      <c r="F114" s="206">
        <f t="shared" si="123"/>
        <v>0</v>
      </c>
      <c r="G114" s="219"/>
      <c r="H114" s="217"/>
      <c r="I114" s="217">
        <f t="shared" si="101"/>
        <v>0</v>
      </c>
      <c r="J114" s="206">
        <f t="shared" si="124"/>
        <v>0</v>
      </c>
      <c r="K114" s="219"/>
      <c r="L114" s="217"/>
      <c r="M114" s="217">
        <f t="shared" si="102"/>
        <v>0</v>
      </c>
      <c r="N114" s="206">
        <f t="shared" si="125"/>
        <v>0</v>
      </c>
      <c r="O114" s="220"/>
      <c r="P114" s="217"/>
      <c r="Q114" s="217">
        <f t="shared" si="103"/>
        <v>0</v>
      </c>
      <c r="R114" s="206">
        <f t="shared" si="126"/>
        <v>0</v>
      </c>
      <c r="S114" s="220"/>
      <c r="T114" s="217"/>
      <c r="U114" s="217">
        <f t="shared" si="104"/>
        <v>0</v>
      </c>
      <c r="V114" s="206">
        <f t="shared" si="127"/>
        <v>0</v>
      </c>
      <c r="W114" s="219">
        <f t="shared" si="62"/>
        <v>0</v>
      </c>
      <c r="X114" s="217">
        <f t="shared" si="63"/>
        <v>0</v>
      </c>
      <c r="Y114" s="217">
        <f t="shared" si="64"/>
        <v>0</v>
      </c>
      <c r="Z114" s="218">
        <f t="shared" si="128"/>
        <v>0</v>
      </c>
      <c r="AA114" s="65"/>
      <c r="AB114" s="72"/>
      <c r="AC114" s="122"/>
    </row>
    <row r="115" spans="1:29" ht="15">
      <c r="A115" s="317" t="s">
        <v>71</v>
      </c>
      <c r="B115" s="31" t="s">
        <v>3</v>
      </c>
      <c r="C115" s="63">
        <f>1+0</f>
        <v>1</v>
      </c>
      <c r="D115" s="16">
        <f>1+0</f>
        <v>1</v>
      </c>
      <c r="E115" s="16">
        <f t="shared" si="100"/>
        <v>2</v>
      </c>
      <c r="F115" s="131">
        <f>E115/SUM(E$115:E$119)*100</f>
        <v>50</v>
      </c>
      <c r="G115" s="47">
        <f>1+0</f>
        <v>1</v>
      </c>
      <c r="H115" s="16">
        <f>1+0</f>
        <v>1</v>
      </c>
      <c r="I115" s="16">
        <f t="shared" si="101"/>
        <v>2</v>
      </c>
      <c r="J115" s="131">
        <f>I115/SUM(I$115:I$119)*100</f>
        <v>50</v>
      </c>
      <c r="K115" s="47">
        <f>1+0</f>
        <v>1</v>
      </c>
      <c r="L115" s="16">
        <f>1+0</f>
        <v>1</v>
      </c>
      <c r="M115" s="16">
        <f t="shared" si="102"/>
        <v>2</v>
      </c>
      <c r="N115" s="131">
        <f>M115/SUM(M$115:M$119)*100</f>
        <v>50</v>
      </c>
      <c r="O115" s="142"/>
      <c r="P115" s="16">
        <f>1+0</f>
        <v>1</v>
      </c>
      <c r="Q115" s="16">
        <f t="shared" si="103"/>
        <v>1</v>
      </c>
      <c r="R115" s="131">
        <f>Q115/SUM(Q$115:Q$119)*100</f>
        <v>50</v>
      </c>
      <c r="S115" s="142"/>
      <c r="T115" s="16">
        <f>1+0</f>
        <v>1</v>
      </c>
      <c r="U115" s="16">
        <f t="shared" si="104"/>
        <v>1</v>
      </c>
      <c r="V115" s="131">
        <f>U115/SUM(U$115:U$119)*100</f>
        <v>50</v>
      </c>
      <c r="W115" s="47">
        <f t="shared" si="62"/>
        <v>3</v>
      </c>
      <c r="X115" s="16">
        <f t="shared" si="63"/>
        <v>5</v>
      </c>
      <c r="Y115" s="16">
        <f t="shared" si="64"/>
        <v>8</v>
      </c>
      <c r="Z115" s="98">
        <f>Y115/SUM(Y$115:Y$119)*100</f>
        <v>50</v>
      </c>
      <c r="AA115" s="231">
        <f>SUM(Y115:Y119)</f>
        <v>16</v>
      </c>
      <c r="AB115" s="232">
        <f>SUM(Y115:Y116)</f>
        <v>10</v>
      </c>
      <c r="AC115" s="233">
        <f>AB115/AA115*100</f>
        <v>62.5</v>
      </c>
    </row>
    <row r="116" spans="1:29" ht="15">
      <c r="A116" s="304"/>
      <c r="B116" s="25" t="s">
        <v>4</v>
      </c>
      <c r="C116" s="56"/>
      <c r="D116" s="5"/>
      <c r="E116" s="5">
        <f t="shared" si="100"/>
        <v>0</v>
      </c>
      <c r="F116" s="133">
        <f aca="true" t="shared" si="129" ref="F116:F119">E116/SUM(E$115:E$119)*100</f>
        <v>0</v>
      </c>
      <c r="G116" s="40">
        <f>1+0</f>
        <v>1</v>
      </c>
      <c r="H116" s="5"/>
      <c r="I116" s="5">
        <f t="shared" si="101"/>
        <v>1</v>
      </c>
      <c r="J116" s="133">
        <f aca="true" t="shared" si="130" ref="J116:J119">I116/SUM(I$115:I$119)*100</f>
        <v>25</v>
      </c>
      <c r="K116" s="40">
        <f>1+0</f>
        <v>1</v>
      </c>
      <c r="L116" s="5"/>
      <c r="M116" s="5">
        <f t="shared" si="102"/>
        <v>1</v>
      </c>
      <c r="N116" s="133">
        <f aca="true" t="shared" si="131" ref="N116:N119">M116/SUM(M$115:M$119)*100</f>
        <v>25</v>
      </c>
      <c r="O116" s="143"/>
      <c r="P116" s="5"/>
      <c r="Q116" s="5">
        <f t="shared" si="103"/>
        <v>0</v>
      </c>
      <c r="R116" s="133">
        <f aca="true" t="shared" si="132" ref="R116:R119">Q116/SUM(Q$115:Q$119)*100</f>
        <v>0</v>
      </c>
      <c r="S116" s="143"/>
      <c r="T116" s="5"/>
      <c r="U116" s="5">
        <f t="shared" si="104"/>
        <v>0</v>
      </c>
      <c r="V116" s="133">
        <f aca="true" t="shared" si="133" ref="V116:V119">U116/SUM(U$115:U$119)*100</f>
        <v>0</v>
      </c>
      <c r="W116" s="40">
        <f t="shared" si="62"/>
        <v>2</v>
      </c>
      <c r="X116" s="5">
        <f t="shared" si="63"/>
        <v>0</v>
      </c>
      <c r="Y116" s="5">
        <f t="shared" si="64"/>
        <v>2</v>
      </c>
      <c r="Z116" s="132">
        <f aca="true" t="shared" si="134" ref="Z116:Z119">Y116/SUM(Y$115:Y$119)*100</f>
        <v>12.5</v>
      </c>
      <c r="AA116" s="234"/>
      <c r="AB116" s="235"/>
      <c r="AC116" s="236"/>
    </row>
    <row r="117" spans="1:29" ht="15">
      <c r="A117" s="304"/>
      <c r="B117" s="25" t="s">
        <v>5</v>
      </c>
      <c r="C117" s="56">
        <f>1+0</f>
        <v>1</v>
      </c>
      <c r="D117" s="5">
        <f>1+0</f>
        <v>1</v>
      </c>
      <c r="E117" s="5">
        <f t="shared" si="100"/>
        <v>2</v>
      </c>
      <c r="F117" s="135">
        <f t="shared" si="129"/>
        <v>50</v>
      </c>
      <c r="G117" s="40"/>
      <c r="H117" s="5">
        <f>1+0</f>
        <v>1</v>
      </c>
      <c r="I117" s="5">
        <f t="shared" si="101"/>
        <v>1</v>
      </c>
      <c r="J117" s="135">
        <f t="shared" si="130"/>
        <v>25</v>
      </c>
      <c r="K117" s="40"/>
      <c r="L117" s="5">
        <f>1+0</f>
        <v>1</v>
      </c>
      <c r="M117" s="5">
        <f t="shared" si="102"/>
        <v>1</v>
      </c>
      <c r="N117" s="135">
        <f t="shared" si="131"/>
        <v>25</v>
      </c>
      <c r="O117" s="143"/>
      <c r="P117" s="5">
        <f>1+0</f>
        <v>1</v>
      </c>
      <c r="Q117" s="5">
        <f t="shared" si="103"/>
        <v>1</v>
      </c>
      <c r="R117" s="135">
        <f t="shared" si="132"/>
        <v>50</v>
      </c>
      <c r="S117" s="143"/>
      <c r="T117" s="5">
        <f>1+0</f>
        <v>1</v>
      </c>
      <c r="U117" s="5">
        <f t="shared" si="104"/>
        <v>1</v>
      </c>
      <c r="V117" s="135">
        <f t="shared" si="133"/>
        <v>50</v>
      </c>
      <c r="W117" s="40">
        <f t="shared" si="62"/>
        <v>1</v>
      </c>
      <c r="X117" s="5">
        <f t="shared" si="63"/>
        <v>5</v>
      </c>
      <c r="Y117" s="5">
        <f t="shared" si="64"/>
        <v>6</v>
      </c>
      <c r="Z117" s="132">
        <f t="shared" si="134"/>
        <v>37.5</v>
      </c>
      <c r="AA117" s="234"/>
      <c r="AB117" s="235"/>
      <c r="AC117" s="236"/>
    </row>
    <row r="118" spans="1:29" ht="15">
      <c r="A118" s="304"/>
      <c r="B118" s="25" t="s">
        <v>6</v>
      </c>
      <c r="C118" s="56"/>
      <c r="D118" s="5"/>
      <c r="E118" s="5">
        <f t="shared" si="100"/>
        <v>0</v>
      </c>
      <c r="F118" s="99">
        <f t="shared" si="129"/>
        <v>0</v>
      </c>
      <c r="G118" s="40"/>
      <c r="H118" s="5"/>
      <c r="I118" s="5">
        <f t="shared" si="101"/>
        <v>0</v>
      </c>
      <c r="J118" s="99">
        <f t="shared" si="130"/>
        <v>0</v>
      </c>
      <c r="K118" s="40"/>
      <c r="L118" s="5"/>
      <c r="M118" s="5">
        <f t="shared" si="102"/>
        <v>0</v>
      </c>
      <c r="N118" s="99">
        <f t="shared" si="131"/>
        <v>0</v>
      </c>
      <c r="O118" s="143"/>
      <c r="P118" s="5"/>
      <c r="Q118" s="5">
        <f t="shared" si="103"/>
        <v>0</v>
      </c>
      <c r="R118" s="99">
        <f t="shared" si="132"/>
        <v>0</v>
      </c>
      <c r="S118" s="143"/>
      <c r="T118" s="5"/>
      <c r="U118" s="5">
        <f t="shared" si="104"/>
        <v>0</v>
      </c>
      <c r="V118" s="99">
        <f t="shared" si="133"/>
        <v>0</v>
      </c>
      <c r="W118" s="40">
        <f t="shared" si="62"/>
        <v>0</v>
      </c>
      <c r="X118" s="5">
        <f t="shared" si="63"/>
        <v>0</v>
      </c>
      <c r="Y118" s="5">
        <f t="shared" si="64"/>
        <v>0</v>
      </c>
      <c r="Z118" s="132">
        <f t="shared" si="134"/>
        <v>0</v>
      </c>
      <c r="AA118" s="234"/>
      <c r="AB118" s="235"/>
      <c r="AC118" s="236"/>
    </row>
    <row r="119" spans="1:29" ht="15">
      <c r="A119" s="305"/>
      <c r="B119" s="32" t="s">
        <v>7</v>
      </c>
      <c r="C119" s="64"/>
      <c r="D119" s="17"/>
      <c r="E119" s="17">
        <f t="shared" si="100"/>
        <v>0</v>
      </c>
      <c r="F119" s="99">
        <f t="shared" si="129"/>
        <v>0</v>
      </c>
      <c r="G119" s="48"/>
      <c r="H119" s="17"/>
      <c r="I119" s="17">
        <f t="shared" si="101"/>
        <v>0</v>
      </c>
      <c r="J119" s="99">
        <f t="shared" si="130"/>
        <v>0</v>
      </c>
      <c r="K119" s="48"/>
      <c r="L119" s="17"/>
      <c r="M119" s="17">
        <f t="shared" si="102"/>
        <v>0</v>
      </c>
      <c r="N119" s="99">
        <f t="shared" si="131"/>
        <v>0</v>
      </c>
      <c r="O119" s="144"/>
      <c r="P119" s="17"/>
      <c r="Q119" s="17">
        <f t="shared" si="103"/>
        <v>0</v>
      </c>
      <c r="R119" s="99">
        <f t="shared" si="132"/>
        <v>0</v>
      </c>
      <c r="S119" s="144"/>
      <c r="T119" s="17"/>
      <c r="U119" s="17">
        <f t="shared" si="104"/>
        <v>0</v>
      </c>
      <c r="V119" s="99">
        <f t="shared" si="133"/>
        <v>0</v>
      </c>
      <c r="W119" s="48">
        <f t="shared" si="62"/>
        <v>0</v>
      </c>
      <c r="X119" s="17">
        <f t="shared" si="63"/>
        <v>0</v>
      </c>
      <c r="Y119" s="17">
        <f t="shared" si="64"/>
        <v>0</v>
      </c>
      <c r="Z119" s="134">
        <f t="shared" si="134"/>
        <v>0</v>
      </c>
      <c r="AA119" s="237"/>
      <c r="AB119" s="238"/>
      <c r="AC119" s="239"/>
    </row>
    <row r="120" spans="1:29" ht="15">
      <c r="A120" s="320" t="s">
        <v>72</v>
      </c>
      <c r="B120" s="181" t="s">
        <v>3</v>
      </c>
      <c r="C120" s="182">
        <f>1+0+1+1</f>
        <v>3</v>
      </c>
      <c r="D120" s="183">
        <f>1+0+1</f>
        <v>2</v>
      </c>
      <c r="E120" s="183">
        <f t="shared" si="100"/>
        <v>5</v>
      </c>
      <c r="F120" s="202">
        <f>E120/SUM(E$120:E$124)*100</f>
        <v>62.5</v>
      </c>
      <c r="G120" s="185">
        <f>1+0+1+1</f>
        <v>3</v>
      </c>
      <c r="H120" s="183">
        <f>1+0+1</f>
        <v>2</v>
      </c>
      <c r="I120" s="183">
        <f t="shared" si="101"/>
        <v>5</v>
      </c>
      <c r="J120" s="202">
        <f>I120/SUM(I$120:I$124)*100</f>
        <v>62.5</v>
      </c>
      <c r="K120" s="185">
        <f>1+0+1+1+1</f>
        <v>4</v>
      </c>
      <c r="L120" s="183">
        <f>1+0+1+1</f>
        <v>3</v>
      </c>
      <c r="M120" s="183">
        <f t="shared" si="102"/>
        <v>7</v>
      </c>
      <c r="N120" s="202">
        <f>M120/SUM(M$120:M$124)*100</f>
        <v>87.5</v>
      </c>
      <c r="O120" s="186"/>
      <c r="P120" s="183">
        <f>1+0+1</f>
        <v>2</v>
      </c>
      <c r="Q120" s="183">
        <f t="shared" si="103"/>
        <v>2</v>
      </c>
      <c r="R120" s="202">
        <f>Q120/SUM(Q$120:Q$124)*100</f>
        <v>50</v>
      </c>
      <c r="S120" s="186"/>
      <c r="T120" s="183">
        <f>1+0+1</f>
        <v>2</v>
      </c>
      <c r="U120" s="183">
        <f t="shared" si="104"/>
        <v>2</v>
      </c>
      <c r="V120" s="202">
        <f>U120/SUM(U$120:U$124)*100</f>
        <v>50</v>
      </c>
      <c r="W120" s="185">
        <f t="shared" si="62"/>
        <v>10</v>
      </c>
      <c r="X120" s="183">
        <f t="shared" si="63"/>
        <v>11</v>
      </c>
      <c r="Y120" s="183">
        <f t="shared" si="64"/>
        <v>21</v>
      </c>
      <c r="Z120" s="184">
        <f>Y120/SUM(Y$120:Y$124)*100</f>
        <v>65.625</v>
      </c>
      <c r="AA120" s="240">
        <f>SUM(Y120:Y124)</f>
        <v>32</v>
      </c>
      <c r="AB120" s="241">
        <f>SUM(Y120:Y121)</f>
        <v>32</v>
      </c>
      <c r="AC120" s="242">
        <f>AB120/AA120*100</f>
        <v>100</v>
      </c>
    </row>
    <row r="121" spans="1:29" ht="15">
      <c r="A121" s="297"/>
      <c r="B121" s="24" t="s">
        <v>4</v>
      </c>
      <c r="C121" s="55">
        <f>1+0</f>
        <v>1</v>
      </c>
      <c r="D121" s="4">
        <f>1+0+1</f>
        <v>2</v>
      </c>
      <c r="E121" s="4">
        <f t="shared" si="100"/>
        <v>3</v>
      </c>
      <c r="F121" s="97">
        <f aca="true" t="shared" si="135" ref="F121:F124">E121/SUM(E$120:E$124)*100</f>
        <v>37.5</v>
      </c>
      <c r="G121" s="39">
        <f>1+0</f>
        <v>1</v>
      </c>
      <c r="H121" s="4">
        <f>1+0+1</f>
        <v>2</v>
      </c>
      <c r="I121" s="4">
        <f t="shared" si="101"/>
        <v>3</v>
      </c>
      <c r="J121" s="97">
        <f aca="true" t="shared" si="136" ref="J121:J124">I121/SUM(I$120:I$124)*100</f>
        <v>37.5</v>
      </c>
      <c r="K121" s="39"/>
      <c r="L121" s="4">
        <f>1+0</f>
        <v>1</v>
      </c>
      <c r="M121" s="4">
        <f t="shared" si="102"/>
        <v>1</v>
      </c>
      <c r="N121" s="97">
        <f aca="true" t="shared" si="137" ref="N121:N124">M121/SUM(M$120:M$124)*100</f>
        <v>12.5</v>
      </c>
      <c r="O121" s="148"/>
      <c r="P121" s="4">
        <f>1+0+1</f>
        <v>2</v>
      </c>
      <c r="Q121" s="4">
        <f t="shared" si="103"/>
        <v>2</v>
      </c>
      <c r="R121" s="97">
        <f aca="true" t="shared" si="138" ref="R121:R123">Q121/SUM(Q$120:Q$124)*100</f>
        <v>50</v>
      </c>
      <c r="S121" s="148"/>
      <c r="T121" s="4">
        <f>1+0+1</f>
        <v>2</v>
      </c>
      <c r="U121" s="4">
        <f t="shared" si="104"/>
        <v>2</v>
      </c>
      <c r="V121" s="97">
        <f aca="true" t="shared" si="139" ref="V121:V124">U121/SUM(U$120:U$124)*100</f>
        <v>50</v>
      </c>
      <c r="W121" s="39">
        <f t="shared" si="62"/>
        <v>2</v>
      </c>
      <c r="X121" s="4">
        <f t="shared" si="63"/>
        <v>9</v>
      </c>
      <c r="Y121" s="4">
        <f t="shared" si="64"/>
        <v>11</v>
      </c>
      <c r="Z121" s="95">
        <f aca="true" t="shared" si="140" ref="Z121:Z124">Y121/SUM(Y$120:Y$124)*100</f>
        <v>34.375</v>
      </c>
      <c r="AA121" s="243"/>
      <c r="AB121" s="244"/>
      <c r="AC121" s="245"/>
    </row>
    <row r="122" spans="1:29" ht="15">
      <c r="A122" s="297"/>
      <c r="B122" s="24" t="s">
        <v>5</v>
      </c>
      <c r="C122" s="55"/>
      <c r="D122" s="4"/>
      <c r="E122" s="4">
        <f t="shared" si="100"/>
        <v>0</v>
      </c>
      <c r="F122" s="96">
        <f t="shared" si="135"/>
        <v>0</v>
      </c>
      <c r="G122" s="39"/>
      <c r="H122" s="4"/>
      <c r="I122" s="4">
        <f t="shared" si="101"/>
        <v>0</v>
      </c>
      <c r="J122" s="96">
        <f t="shared" si="136"/>
        <v>0</v>
      </c>
      <c r="K122" s="39"/>
      <c r="L122" s="4"/>
      <c r="M122" s="4">
        <f t="shared" si="102"/>
        <v>0</v>
      </c>
      <c r="N122" s="96">
        <f t="shared" si="137"/>
        <v>0</v>
      </c>
      <c r="O122" s="148"/>
      <c r="P122" s="4"/>
      <c r="Q122" s="4">
        <f t="shared" si="103"/>
        <v>0</v>
      </c>
      <c r="R122" s="96">
        <f t="shared" si="138"/>
        <v>0</v>
      </c>
      <c r="S122" s="148"/>
      <c r="T122" s="4"/>
      <c r="U122" s="4">
        <f t="shared" si="104"/>
        <v>0</v>
      </c>
      <c r="V122" s="96">
        <f t="shared" si="139"/>
        <v>0</v>
      </c>
      <c r="W122" s="39">
        <f t="shared" si="62"/>
        <v>0</v>
      </c>
      <c r="X122" s="4">
        <f t="shared" si="63"/>
        <v>0</v>
      </c>
      <c r="Y122" s="4">
        <f t="shared" si="64"/>
        <v>0</v>
      </c>
      <c r="Z122" s="95">
        <f t="shared" si="140"/>
        <v>0</v>
      </c>
      <c r="AA122" s="243"/>
      <c r="AB122" s="244"/>
      <c r="AC122" s="245"/>
    </row>
    <row r="123" spans="1:29" ht="15">
      <c r="A123" s="297"/>
      <c r="B123" s="24" t="s">
        <v>6</v>
      </c>
      <c r="C123" s="55"/>
      <c r="D123" s="4"/>
      <c r="E123" s="4">
        <f t="shared" si="100"/>
        <v>0</v>
      </c>
      <c r="F123" s="95">
        <f t="shared" si="135"/>
        <v>0</v>
      </c>
      <c r="G123" s="39"/>
      <c r="H123" s="4"/>
      <c r="I123" s="4">
        <f t="shared" si="101"/>
        <v>0</v>
      </c>
      <c r="J123" s="95">
        <f t="shared" si="136"/>
        <v>0</v>
      </c>
      <c r="K123" s="39"/>
      <c r="L123" s="4"/>
      <c r="M123" s="4">
        <f t="shared" si="102"/>
        <v>0</v>
      </c>
      <c r="N123" s="95">
        <f t="shared" si="137"/>
        <v>0</v>
      </c>
      <c r="O123" s="148"/>
      <c r="P123" s="4"/>
      <c r="Q123" s="4">
        <f t="shared" si="103"/>
        <v>0</v>
      </c>
      <c r="R123" s="95">
        <f t="shared" si="138"/>
        <v>0</v>
      </c>
      <c r="S123" s="148"/>
      <c r="T123" s="4"/>
      <c r="U123" s="4">
        <f t="shared" si="104"/>
        <v>0</v>
      </c>
      <c r="V123" s="95">
        <f t="shared" si="139"/>
        <v>0</v>
      </c>
      <c r="W123" s="39">
        <f t="shared" si="62"/>
        <v>0</v>
      </c>
      <c r="X123" s="4">
        <f t="shared" si="63"/>
        <v>0</v>
      </c>
      <c r="Y123" s="4">
        <f t="shared" si="64"/>
        <v>0</v>
      </c>
      <c r="Z123" s="95">
        <f t="shared" si="140"/>
        <v>0</v>
      </c>
      <c r="AA123" s="243"/>
      <c r="AB123" s="244"/>
      <c r="AC123" s="245"/>
    </row>
    <row r="124" spans="1:29" ht="15">
      <c r="A124" s="298"/>
      <c r="B124" s="162" t="s">
        <v>7</v>
      </c>
      <c r="C124" s="163"/>
      <c r="D124" s="164"/>
      <c r="E124" s="164">
        <f t="shared" si="100"/>
        <v>0</v>
      </c>
      <c r="F124" s="95">
        <f t="shared" si="135"/>
        <v>0</v>
      </c>
      <c r="G124" s="166"/>
      <c r="H124" s="164"/>
      <c r="I124" s="164">
        <f t="shared" si="101"/>
        <v>0</v>
      </c>
      <c r="J124" s="95">
        <f t="shared" si="136"/>
        <v>0</v>
      </c>
      <c r="K124" s="166"/>
      <c r="L124" s="164"/>
      <c r="M124" s="164">
        <f t="shared" si="102"/>
        <v>0</v>
      </c>
      <c r="N124" s="95">
        <f t="shared" si="137"/>
        <v>0</v>
      </c>
      <c r="O124" s="168"/>
      <c r="P124" s="164"/>
      <c r="Q124" s="164">
        <f t="shared" si="103"/>
        <v>0</v>
      </c>
      <c r="R124" s="95">
        <f>Q124/SUM(Q$120:Q$124)*100</f>
        <v>0</v>
      </c>
      <c r="S124" s="168"/>
      <c r="T124" s="164"/>
      <c r="U124" s="164">
        <f t="shared" si="104"/>
        <v>0</v>
      </c>
      <c r="V124" s="95">
        <f t="shared" si="139"/>
        <v>0</v>
      </c>
      <c r="W124" s="166">
        <f aca="true" t="shared" si="141" ref="W124:W134">C124+G124+K124+O124+S124</f>
        <v>0</v>
      </c>
      <c r="X124" s="164">
        <f aca="true" t="shared" si="142" ref="X124:X134">D124+H124+L124+P124+T124</f>
        <v>0</v>
      </c>
      <c r="Y124" s="164">
        <f aca="true" t="shared" si="143" ref="Y124:Y134">E124+I124+M124+Q124+U124</f>
        <v>0</v>
      </c>
      <c r="Z124" s="189">
        <f t="shared" si="140"/>
        <v>0</v>
      </c>
      <c r="AA124" s="246"/>
      <c r="AB124" s="247"/>
      <c r="AC124" s="248"/>
    </row>
    <row r="125" spans="1:29" ht="15">
      <c r="A125" s="315" t="s">
        <v>73</v>
      </c>
      <c r="B125" s="18" t="s">
        <v>3</v>
      </c>
      <c r="C125" s="49">
        <f>1+0+1</f>
        <v>2</v>
      </c>
      <c r="D125" s="6">
        <f>1+0+1</f>
        <v>2</v>
      </c>
      <c r="E125" s="6">
        <f aca="true" t="shared" si="144" ref="E125:E134">C125+D125</f>
        <v>4</v>
      </c>
      <c r="F125" s="136">
        <f>E125/SUM(E$125:E$129)*100</f>
        <v>66.66666666666666</v>
      </c>
      <c r="G125" s="33">
        <f>1+0+1</f>
        <v>2</v>
      </c>
      <c r="H125" s="6">
        <f>1+0+1</f>
        <v>2</v>
      </c>
      <c r="I125" s="6">
        <f aca="true" t="shared" si="145" ref="I125:I134">G125+H125</f>
        <v>4</v>
      </c>
      <c r="J125" s="101">
        <f>I125/SUM(I$125:I$129)*100</f>
        <v>66.66666666666666</v>
      </c>
      <c r="K125" s="33">
        <f>1+0+1</f>
        <v>2</v>
      </c>
      <c r="L125" s="6">
        <f>1+0+1</f>
        <v>2</v>
      </c>
      <c r="M125" s="6">
        <f aca="true" t="shared" si="146" ref="M125:M134">K125+L125</f>
        <v>4</v>
      </c>
      <c r="N125" s="136">
        <f>M125/SUM(M$125:M$129)*100</f>
        <v>66.66666666666666</v>
      </c>
      <c r="O125" s="139"/>
      <c r="P125" s="6">
        <f>1+0+1</f>
        <v>2</v>
      </c>
      <c r="Q125" s="6">
        <f aca="true" t="shared" si="147" ref="Q125:Q134">O125+P125</f>
        <v>2</v>
      </c>
      <c r="R125" s="136">
        <f>Q125/SUM(Q$125:Q$129)*100</f>
        <v>66.66666666666666</v>
      </c>
      <c r="S125" s="139"/>
      <c r="T125" s="6">
        <f>1+0+1</f>
        <v>2</v>
      </c>
      <c r="U125" s="6">
        <f aca="true" t="shared" si="148" ref="U125:U134">T125</f>
        <v>2</v>
      </c>
      <c r="V125" s="136">
        <f>U125/SUM(U$125:U$129)*100</f>
        <v>66.66666666666666</v>
      </c>
      <c r="W125" s="33">
        <f t="shared" si="141"/>
        <v>6</v>
      </c>
      <c r="X125" s="6">
        <f t="shared" si="142"/>
        <v>10</v>
      </c>
      <c r="Y125" s="6">
        <f t="shared" si="143"/>
        <v>16</v>
      </c>
      <c r="Z125" s="101">
        <f>Y125/SUM(Y$125:Y$129)*100</f>
        <v>66.66666666666666</v>
      </c>
      <c r="AA125" s="221">
        <f>SUM(Y125:Y129)</f>
        <v>24</v>
      </c>
      <c r="AB125" s="222">
        <f>SUM(Y125:Y126)</f>
        <v>16</v>
      </c>
      <c r="AC125" s="223">
        <f>AB125/AA125*100</f>
        <v>66.66666666666666</v>
      </c>
    </row>
    <row r="126" spans="1:29" ht="15">
      <c r="A126" s="299"/>
      <c r="B126" s="19" t="s">
        <v>4</v>
      </c>
      <c r="C126" s="50"/>
      <c r="D126" s="2"/>
      <c r="E126" s="2">
        <f t="shared" si="144"/>
        <v>0</v>
      </c>
      <c r="F126" s="91">
        <f aca="true" t="shared" si="149" ref="F126:F129">E126/SUM(E$125:E$129)*100</f>
        <v>0</v>
      </c>
      <c r="G126" s="34"/>
      <c r="H126" s="2"/>
      <c r="I126" s="2">
        <f t="shared" si="145"/>
        <v>0</v>
      </c>
      <c r="J126" s="90">
        <f aca="true" t="shared" si="150" ref="J126:J129">I126/SUM(I$125:I$129)*100</f>
        <v>0</v>
      </c>
      <c r="K126" s="34"/>
      <c r="L126" s="2"/>
      <c r="M126" s="2">
        <f t="shared" si="146"/>
        <v>0</v>
      </c>
      <c r="N126" s="91">
        <f aca="true" t="shared" si="151" ref="N126:N129">M126/SUM(M$125:M$129)*100</f>
        <v>0</v>
      </c>
      <c r="O126" s="140"/>
      <c r="P126" s="2"/>
      <c r="Q126" s="2">
        <f t="shared" si="147"/>
        <v>0</v>
      </c>
      <c r="R126" s="91">
        <f aca="true" t="shared" si="152" ref="R126:R129">Q126/SUM(Q$125:Q$129)*100</f>
        <v>0</v>
      </c>
      <c r="S126" s="140"/>
      <c r="T126" s="2"/>
      <c r="U126" s="2">
        <f t="shared" si="148"/>
        <v>0</v>
      </c>
      <c r="V126" s="91">
        <f aca="true" t="shared" si="153" ref="V126:V129">U126/SUM(U$125:U$129)*100</f>
        <v>0</v>
      </c>
      <c r="W126" s="34">
        <f t="shared" si="141"/>
        <v>0</v>
      </c>
      <c r="X126" s="2">
        <f t="shared" si="142"/>
        <v>0</v>
      </c>
      <c r="Y126" s="2">
        <f t="shared" si="143"/>
        <v>0</v>
      </c>
      <c r="Z126" s="90">
        <f aca="true" t="shared" si="154" ref="Z126:Z129">Y126/SUM(Y$125:Y$129)*100</f>
        <v>0</v>
      </c>
      <c r="AA126" s="224"/>
      <c r="AB126" s="225"/>
      <c r="AC126" s="226"/>
    </row>
    <row r="127" spans="1:29" ht="15">
      <c r="A127" s="299"/>
      <c r="B127" s="19" t="s">
        <v>5</v>
      </c>
      <c r="C127" s="50">
        <f>1+0</f>
        <v>1</v>
      </c>
      <c r="D127" s="2">
        <f>1+0</f>
        <v>1</v>
      </c>
      <c r="E127" s="2">
        <f t="shared" si="144"/>
        <v>2</v>
      </c>
      <c r="F127" s="90">
        <f t="shared" si="149"/>
        <v>33.33333333333333</v>
      </c>
      <c r="G127" s="34">
        <f>1+0</f>
        <v>1</v>
      </c>
      <c r="H127" s="2"/>
      <c r="I127" s="2">
        <f t="shared" si="145"/>
        <v>1</v>
      </c>
      <c r="J127" s="90">
        <f t="shared" si="150"/>
        <v>16.666666666666664</v>
      </c>
      <c r="K127" s="34">
        <f>1+0</f>
        <v>1</v>
      </c>
      <c r="L127" s="2"/>
      <c r="M127" s="2">
        <f t="shared" si="146"/>
        <v>1</v>
      </c>
      <c r="N127" s="90">
        <f t="shared" si="151"/>
        <v>16.666666666666664</v>
      </c>
      <c r="O127" s="140"/>
      <c r="P127" s="2"/>
      <c r="Q127" s="2">
        <f t="shared" si="147"/>
        <v>0</v>
      </c>
      <c r="R127" s="90">
        <f t="shared" si="152"/>
        <v>0</v>
      </c>
      <c r="S127" s="140"/>
      <c r="T127" s="2"/>
      <c r="U127" s="2">
        <f t="shared" si="148"/>
        <v>0</v>
      </c>
      <c r="V127" s="90">
        <f t="shared" si="153"/>
        <v>0</v>
      </c>
      <c r="W127" s="34">
        <f t="shared" si="141"/>
        <v>3</v>
      </c>
      <c r="X127" s="2">
        <f t="shared" si="142"/>
        <v>1</v>
      </c>
      <c r="Y127" s="2">
        <f t="shared" si="143"/>
        <v>4</v>
      </c>
      <c r="Z127" s="90">
        <f t="shared" si="154"/>
        <v>16.666666666666664</v>
      </c>
      <c r="AA127" s="224"/>
      <c r="AB127" s="225"/>
      <c r="AC127" s="226"/>
    </row>
    <row r="128" spans="1:29" ht="15">
      <c r="A128" s="299"/>
      <c r="B128" s="19" t="s">
        <v>6</v>
      </c>
      <c r="C128" s="50"/>
      <c r="D128" s="2"/>
      <c r="E128" s="2">
        <f t="shared" si="144"/>
        <v>0</v>
      </c>
      <c r="F128" s="89">
        <f t="shared" si="149"/>
        <v>0</v>
      </c>
      <c r="G128" s="34"/>
      <c r="H128" s="2">
        <f>1+0</f>
        <v>1</v>
      </c>
      <c r="I128" s="2">
        <f t="shared" si="145"/>
        <v>1</v>
      </c>
      <c r="J128" s="90">
        <f t="shared" si="150"/>
        <v>16.666666666666664</v>
      </c>
      <c r="K128" s="34"/>
      <c r="L128" s="2">
        <f>1+0</f>
        <v>1</v>
      </c>
      <c r="M128" s="2">
        <f t="shared" si="146"/>
        <v>1</v>
      </c>
      <c r="N128" s="89">
        <f t="shared" si="151"/>
        <v>16.666666666666664</v>
      </c>
      <c r="O128" s="140"/>
      <c r="P128" s="2">
        <f>1+0</f>
        <v>1</v>
      </c>
      <c r="Q128" s="2">
        <f t="shared" si="147"/>
        <v>1</v>
      </c>
      <c r="R128" s="89">
        <f t="shared" si="152"/>
        <v>33.33333333333333</v>
      </c>
      <c r="S128" s="140"/>
      <c r="T128" s="2">
        <f>1+0</f>
        <v>1</v>
      </c>
      <c r="U128" s="2">
        <f t="shared" si="148"/>
        <v>1</v>
      </c>
      <c r="V128" s="89">
        <f t="shared" si="153"/>
        <v>33.33333333333333</v>
      </c>
      <c r="W128" s="34">
        <f t="shared" si="141"/>
        <v>0</v>
      </c>
      <c r="X128" s="2">
        <f t="shared" si="142"/>
        <v>4</v>
      </c>
      <c r="Y128" s="2">
        <f t="shared" si="143"/>
        <v>4</v>
      </c>
      <c r="Z128" s="90">
        <f t="shared" si="154"/>
        <v>16.666666666666664</v>
      </c>
      <c r="AA128" s="224"/>
      <c r="AB128" s="225"/>
      <c r="AC128" s="226"/>
    </row>
    <row r="129" spans="1:29" ht="15">
      <c r="A129" s="300"/>
      <c r="B129" s="20" t="s">
        <v>7</v>
      </c>
      <c r="C129" s="51"/>
      <c r="D129" s="7"/>
      <c r="E129" s="7">
        <f t="shared" si="144"/>
        <v>0</v>
      </c>
      <c r="F129" s="102">
        <f t="shared" si="149"/>
        <v>0</v>
      </c>
      <c r="G129" s="35"/>
      <c r="H129" s="7"/>
      <c r="I129" s="7">
        <f t="shared" si="145"/>
        <v>0</v>
      </c>
      <c r="J129" s="227">
        <f t="shared" si="150"/>
        <v>0</v>
      </c>
      <c r="K129" s="35"/>
      <c r="L129" s="7"/>
      <c r="M129" s="7">
        <f t="shared" si="146"/>
        <v>0</v>
      </c>
      <c r="N129" s="227">
        <f t="shared" si="151"/>
        <v>0</v>
      </c>
      <c r="O129" s="141"/>
      <c r="P129" s="7"/>
      <c r="Q129" s="7">
        <f t="shared" si="147"/>
        <v>0</v>
      </c>
      <c r="R129" s="227">
        <f t="shared" si="152"/>
        <v>0</v>
      </c>
      <c r="S129" s="141"/>
      <c r="T129" s="7"/>
      <c r="U129" s="7">
        <f t="shared" si="148"/>
        <v>0</v>
      </c>
      <c r="V129" s="227">
        <f t="shared" si="153"/>
        <v>0</v>
      </c>
      <c r="W129" s="35">
        <f t="shared" si="141"/>
        <v>0</v>
      </c>
      <c r="X129" s="7">
        <f t="shared" si="142"/>
        <v>0</v>
      </c>
      <c r="Y129" s="7">
        <f t="shared" si="143"/>
        <v>0</v>
      </c>
      <c r="Z129" s="227">
        <f t="shared" si="154"/>
        <v>0</v>
      </c>
      <c r="AA129" s="228"/>
      <c r="AB129" s="229"/>
      <c r="AC129" s="230"/>
    </row>
    <row r="130" spans="1:29" ht="15">
      <c r="A130" s="326" t="s">
        <v>74</v>
      </c>
      <c r="B130" s="249" t="s">
        <v>3</v>
      </c>
      <c r="C130" s="250">
        <f>1+0+1+1+1+1+1+1+1</f>
        <v>8</v>
      </c>
      <c r="D130" s="251">
        <f>1+0+1+1+1+1</f>
        <v>5</v>
      </c>
      <c r="E130" s="251">
        <f t="shared" si="144"/>
        <v>13</v>
      </c>
      <c r="F130" s="252">
        <f>E130/SUM(E$130:E$134)*100</f>
        <v>81.25</v>
      </c>
      <c r="G130" s="253">
        <f>1+0+1+1+1+1+1</f>
        <v>6</v>
      </c>
      <c r="H130" s="251">
        <f>1+0+1+1+1</f>
        <v>4</v>
      </c>
      <c r="I130" s="251">
        <f t="shared" si="145"/>
        <v>10</v>
      </c>
      <c r="J130" s="252">
        <f>I130/SUM(I$130:I$134)*100</f>
        <v>62.5</v>
      </c>
      <c r="K130" s="253">
        <f>1+0+1+1+1+1+1+1+1</f>
        <v>8</v>
      </c>
      <c r="L130" s="251">
        <f>1+0+1+1+1+1</f>
        <v>5</v>
      </c>
      <c r="M130" s="251">
        <f t="shared" si="146"/>
        <v>13</v>
      </c>
      <c r="N130" s="252">
        <f>M130/SUM(M$130:M$134)*100</f>
        <v>81.25</v>
      </c>
      <c r="O130" s="254"/>
      <c r="P130" s="251">
        <f>1+0+1+1+1</f>
        <v>4</v>
      </c>
      <c r="Q130" s="251">
        <f t="shared" si="147"/>
        <v>4</v>
      </c>
      <c r="R130" s="252">
        <f>Q130/SUM(Q$130:Q$134)*100</f>
        <v>50</v>
      </c>
      <c r="S130" s="254"/>
      <c r="T130" s="251">
        <f>1+0+1+1+1</f>
        <v>4</v>
      </c>
      <c r="U130" s="251">
        <f t="shared" si="148"/>
        <v>4</v>
      </c>
      <c r="V130" s="252">
        <f>U130/SUM(U$130:U$134)*100</f>
        <v>50</v>
      </c>
      <c r="W130" s="253">
        <f t="shared" si="141"/>
        <v>22</v>
      </c>
      <c r="X130" s="251">
        <f t="shared" si="142"/>
        <v>22</v>
      </c>
      <c r="Y130" s="251">
        <f t="shared" si="143"/>
        <v>44</v>
      </c>
      <c r="Z130" s="252">
        <f>Y130/SUM(Y$130:Y$134)*100</f>
        <v>68.75</v>
      </c>
      <c r="AA130" s="80">
        <f>SUM(Y130:Y134)</f>
        <v>64</v>
      </c>
      <c r="AB130" s="85">
        <f>SUM(Y130:Y131)</f>
        <v>64</v>
      </c>
      <c r="AC130" s="121">
        <f>AB130/AA130*100</f>
        <v>100</v>
      </c>
    </row>
    <row r="131" spans="1:29" ht="15">
      <c r="A131" s="309"/>
      <c r="B131" s="169" t="s">
        <v>4</v>
      </c>
      <c r="C131" s="170"/>
      <c r="D131" s="171">
        <f>1+0+1+1</f>
        <v>3</v>
      </c>
      <c r="E131" s="171">
        <f t="shared" si="144"/>
        <v>3</v>
      </c>
      <c r="F131" s="206">
        <f aca="true" t="shared" si="155" ref="F131:F134">E131/SUM(E$130:E$134)*100</f>
        <v>18.75</v>
      </c>
      <c r="G131" s="172">
        <f>1+0+1</f>
        <v>2</v>
      </c>
      <c r="H131" s="171">
        <f>1+0+1+1+1</f>
        <v>4</v>
      </c>
      <c r="I131" s="171">
        <f t="shared" si="145"/>
        <v>6</v>
      </c>
      <c r="J131" s="206">
        <f aca="true" t="shared" si="156" ref="J131:J134">I131/SUM(I$130:I$134)*100</f>
        <v>37.5</v>
      </c>
      <c r="K131" s="172"/>
      <c r="L131" s="171">
        <f>1+0+1+1</f>
        <v>3</v>
      </c>
      <c r="M131" s="171">
        <f t="shared" si="146"/>
        <v>3</v>
      </c>
      <c r="N131" s="206">
        <f aca="true" t="shared" si="157" ref="N131:N134">M131/SUM(M$130:M$134)*100</f>
        <v>18.75</v>
      </c>
      <c r="O131" s="173"/>
      <c r="P131" s="171">
        <f>1+0+1+1+1</f>
        <v>4</v>
      </c>
      <c r="Q131" s="171">
        <f t="shared" si="147"/>
        <v>4</v>
      </c>
      <c r="R131" s="206">
        <f aca="true" t="shared" si="158" ref="R131:R134">Q131/SUM(Q$130:Q$134)*100</f>
        <v>50</v>
      </c>
      <c r="S131" s="173"/>
      <c r="T131" s="171">
        <f>1+0+1+1+1</f>
        <v>4</v>
      </c>
      <c r="U131" s="171">
        <f t="shared" si="148"/>
        <v>4</v>
      </c>
      <c r="V131" s="206">
        <f aca="true" t="shared" si="159" ref="V131:V134">U131/SUM(U$130:U$134)*100</f>
        <v>50</v>
      </c>
      <c r="W131" s="172">
        <f t="shared" si="141"/>
        <v>2</v>
      </c>
      <c r="X131" s="171">
        <f t="shared" si="142"/>
        <v>18</v>
      </c>
      <c r="Y131" s="171">
        <f t="shared" si="143"/>
        <v>20</v>
      </c>
      <c r="Z131" s="206">
        <f aca="true" t="shared" si="160" ref="Z131:Z134">Y131/SUM(Y$130:Y$134)*100</f>
        <v>31.25</v>
      </c>
      <c r="AA131" s="65"/>
      <c r="AB131" s="72"/>
      <c r="AC131" s="122"/>
    </row>
    <row r="132" spans="1:29" ht="15">
      <c r="A132" s="309"/>
      <c r="B132" s="169" t="s">
        <v>5</v>
      </c>
      <c r="C132" s="170"/>
      <c r="D132" s="171"/>
      <c r="E132" s="171">
        <f t="shared" si="144"/>
        <v>0</v>
      </c>
      <c r="F132" s="206">
        <f t="shared" si="155"/>
        <v>0</v>
      </c>
      <c r="G132" s="172"/>
      <c r="H132" s="171"/>
      <c r="I132" s="171">
        <f t="shared" si="145"/>
        <v>0</v>
      </c>
      <c r="J132" s="206">
        <f t="shared" si="156"/>
        <v>0</v>
      </c>
      <c r="K132" s="172"/>
      <c r="L132" s="171"/>
      <c r="M132" s="171">
        <f t="shared" si="146"/>
        <v>0</v>
      </c>
      <c r="N132" s="206">
        <f t="shared" si="157"/>
        <v>0</v>
      </c>
      <c r="O132" s="173"/>
      <c r="P132" s="171"/>
      <c r="Q132" s="171">
        <f t="shared" si="147"/>
        <v>0</v>
      </c>
      <c r="R132" s="206">
        <f t="shared" si="158"/>
        <v>0</v>
      </c>
      <c r="S132" s="173"/>
      <c r="T132" s="171"/>
      <c r="U132" s="171">
        <f t="shared" si="148"/>
        <v>0</v>
      </c>
      <c r="V132" s="206">
        <f t="shared" si="159"/>
        <v>0</v>
      </c>
      <c r="W132" s="172">
        <f t="shared" si="141"/>
        <v>0</v>
      </c>
      <c r="X132" s="171">
        <f t="shared" si="142"/>
        <v>0</v>
      </c>
      <c r="Y132" s="171">
        <f t="shared" si="143"/>
        <v>0</v>
      </c>
      <c r="Z132" s="206">
        <f t="shared" si="160"/>
        <v>0</v>
      </c>
      <c r="AA132" s="65"/>
      <c r="AB132" s="72"/>
      <c r="AC132" s="122"/>
    </row>
    <row r="133" spans="1:29" ht="15">
      <c r="A133" s="309"/>
      <c r="B133" s="169" t="s">
        <v>6</v>
      </c>
      <c r="C133" s="170"/>
      <c r="D133" s="171"/>
      <c r="E133" s="171">
        <f t="shared" si="144"/>
        <v>0</v>
      </c>
      <c r="F133" s="206">
        <f t="shared" si="155"/>
        <v>0</v>
      </c>
      <c r="G133" s="172"/>
      <c r="H133" s="171"/>
      <c r="I133" s="171">
        <f t="shared" si="145"/>
        <v>0</v>
      </c>
      <c r="J133" s="206">
        <f t="shared" si="156"/>
        <v>0</v>
      </c>
      <c r="K133" s="172"/>
      <c r="L133" s="171"/>
      <c r="M133" s="171">
        <f t="shared" si="146"/>
        <v>0</v>
      </c>
      <c r="N133" s="206">
        <f t="shared" si="157"/>
        <v>0</v>
      </c>
      <c r="O133" s="173"/>
      <c r="P133" s="171"/>
      <c r="Q133" s="171">
        <f t="shared" si="147"/>
        <v>0</v>
      </c>
      <c r="R133" s="206">
        <f t="shared" si="158"/>
        <v>0</v>
      </c>
      <c r="S133" s="173"/>
      <c r="T133" s="171"/>
      <c r="U133" s="171">
        <f t="shared" si="148"/>
        <v>0</v>
      </c>
      <c r="V133" s="206">
        <f t="shared" si="159"/>
        <v>0</v>
      </c>
      <c r="W133" s="172">
        <f t="shared" si="141"/>
        <v>0</v>
      </c>
      <c r="X133" s="171">
        <f t="shared" si="142"/>
        <v>0</v>
      </c>
      <c r="Y133" s="171">
        <f t="shared" si="143"/>
        <v>0</v>
      </c>
      <c r="Z133" s="206">
        <f t="shared" si="160"/>
        <v>0</v>
      </c>
      <c r="AA133" s="65"/>
      <c r="AB133" s="72"/>
      <c r="AC133" s="122"/>
    </row>
    <row r="134" spans="1:29" ht="17.25" thickBot="1">
      <c r="A134" s="310"/>
      <c r="B134" s="255" t="s">
        <v>7</v>
      </c>
      <c r="C134" s="256"/>
      <c r="D134" s="257"/>
      <c r="E134" s="257">
        <f t="shared" si="144"/>
        <v>0</v>
      </c>
      <c r="F134" s="258">
        <f t="shared" si="155"/>
        <v>0</v>
      </c>
      <c r="G134" s="259"/>
      <c r="H134" s="257"/>
      <c r="I134" s="257">
        <f t="shared" si="145"/>
        <v>0</v>
      </c>
      <c r="J134" s="258">
        <f t="shared" si="156"/>
        <v>0</v>
      </c>
      <c r="K134" s="259"/>
      <c r="L134" s="257"/>
      <c r="M134" s="257">
        <f t="shared" si="146"/>
        <v>0</v>
      </c>
      <c r="N134" s="258">
        <f t="shared" si="157"/>
        <v>0</v>
      </c>
      <c r="O134" s="260"/>
      <c r="P134" s="257"/>
      <c r="Q134" s="257">
        <f t="shared" si="147"/>
        <v>0</v>
      </c>
      <c r="R134" s="258">
        <f t="shared" si="158"/>
        <v>0</v>
      </c>
      <c r="S134" s="260"/>
      <c r="T134" s="257"/>
      <c r="U134" s="257">
        <f t="shared" si="148"/>
        <v>0</v>
      </c>
      <c r="V134" s="258">
        <f t="shared" si="159"/>
        <v>0</v>
      </c>
      <c r="W134" s="259">
        <f t="shared" si="141"/>
        <v>0</v>
      </c>
      <c r="X134" s="257">
        <f t="shared" si="142"/>
        <v>0</v>
      </c>
      <c r="Y134" s="257">
        <f t="shared" si="143"/>
        <v>0</v>
      </c>
      <c r="Z134" s="258">
        <f t="shared" si="160"/>
        <v>0</v>
      </c>
      <c r="AA134" s="261"/>
      <c r="AB134" s="262"/>
      <c r="AC134" s="263"/>
    </row>
    <row r="135" spans="6:26" ht="15">
      <c r="F135" s="1"/>
      <c r="J135" s="1"/>
      <c r="N135" s="1"/>
      <c r="R135" s="1"/>
      <c r="V135" s="1"/>
      <c r="Z135" s="1"/>
    </row>
  </sheetData>
  <mergeCells count="35">
    <mergeCell ref="A125:A129"/>
    <mergeCell ref="A130:A134"/>
    <mergeCell ref="A120:A124"/>
    <mergeCell ref="A90:A94"/>
    <mergeCell ref="A45:A49"/>
    <mergeCell ref="A55:A59"/>
    <mergeCell ref="A95:A99"/>
    <mergeCell ref="A100:A104"/>
    <mergeCell ref="A105:A109"/>
    <mergeCell ref="A110:A114"/>
    <mergeCell ref="A80:A84"/>
    <mergeCell ref="A85:A89"/>
    <mergeCell ref="A70:A74"/>
    <mergeCell ref="A65:A69"/>
    <mergeCell ref="A75:A79"/>
    <mergeCell ref="A30:A34"/>
    <mergeCell ref="A35:A39"/>
    <mergeCell ref="A50:A54"/>
    <mergeCell ref="A20:A24"/>
    <mergeCell ref="A115:A119"/>
    <mergeCell ref="A25:A29"/>
    <mergeCell ref="A60:A64"/>
    <mergeCell ref="A40:A44"/>
    <mergeCell ref="A1:AC1"/>
    <mergeCell ref="AA3:AC3"/>
    <mergeCell ref="S3:V3"/>
    <mergeCell ref="W3:Z3"/>
    <mergeCell ref="A15:A19"/>
    <mergeCell ref="C3:F3"/>
    <mergeCell ref="G3:J3"/>
    <mergeCell ref="K3:N3"/>
    <mergeCell ref="O3:R3"/>
    <mergeCell ref="A3:B4"/>
    <mergeCell ref="A5:A9"/>
    <mergeCell ref="A10:A14"/>
  </mergeCells>
  <printOptions/>
  <pageMargins left="0.3937007874015748" right="0.25885416666666666" top="0.6692913385826772" bottom="0.7874015748031497" header="0.1968503937007874" footer="0.196850393700787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B16">
      <selection activeCell="G36" sqref="G36"/>
    </sheetView>
  </sheetViews>
  <sheetFormatPr defaultColWidth="9.140625" defaultRowHeight="15"/>
  <cols>
    <col min="1" max="1" width="1.421875" style="0" hidden="1" customWidth="1"/>
    <col min="2" max="2" width="0.2890625" style="0" customWidth="1"/>
  </cols>
  <sheetData>
    <row r="1" spans="1:2" ht="15">
      <c r="A1" t="s">
        <v>17</v>
      </c>
      <c r="B1" s="209">
        <f>데이타!AC5</f>
        <v>95</v>
      </c>
    </row>
    <row r="2" spans="1:2" ht="15">
      <c r="A2" t="s">
        <v>18</v>
      </c>
      <c r="B2" s="209">
        <f>데이타!AC10</f>
        <v>94.64285714285714</v>
      </c>
    </row>
    <row r="3" spans="1:2" ht="15">
      <c r="A3" t="s">
        <v>19</v>
      </c>
      <c r="B3" s="209">
        <f>데이타!AC15</f>
        <v>92.78846153846155</v>
      </c>
    </row>
    <row r="4" spans="1:2" ht="15">
      <c r="A4" t="s">
        <v>20</v>
      </c>
      <c r="B4" s="209">
        <f>데이타!AC20</f>
        <v>79.6875</v>
      </c>
    </row>
    <row r="5" spans="1:2" ht="15">
      <c r="A5" t="s">
        <v>21</v>
      </c>
      <c r="B5" s="209">
        <f>+데이타!AC25</f>
        <v>80.35714285714286</v>
      </c>
    </row>
    <row r="6" spans="1:2" ht="15">
      <c r="A6" t="s">
        <v>34</v>
      </c>
      <c r="B6" s="209">
        <f>+데이타!AC30</f>
        <v>100</v>
      </c>
    </row>
    <row r="7" spans="1:2" ht="15">
      <c r="A7" t="s">
        <v>35</v>
      </c>
      <c r="B7" s="209">
        <f>+데이타!AC35</f>
        <v>92.5</v>
      </c>
    </row>
    <row r="8" spans="1:2" ht="15">
      <c r="A8" t="s">
        <v>36</v>
      </c>
      <c r="B8" s="209">
        <f>+데이타!AC40</f>
        <v>95.51886792452831</v>
      </c>
    </row>
    <row r="9" spans="1:2" ht="15">
      <c r="A9" t="s">
        <v>37</v>
      </c>
      <c r="B9" s="209">
        <f>데이타!AC45</f>
        <v>93.26923076923077</v>
      </c>
    </row>
    <row r="10" spans="1:2" ht="15">
      <c r="A10" t="s">
        <v>38</v>
      </c>
      <c r="B10" s="209">
        <f>+데이타!AC50</f>
        <v>92.1875</v>
      </c>
    </row>
    <row r="11" spans="1:2" ht="15">
      <c r="A11" t="s">
        <v>39</v>
      </c>
      <c r="B11" s="209">
        <f>+데이타!AC55</f>
        <v>83.92857142857143</v>
      </c>
    </row>
    <row r="12" spans="1:2" ht="15">
      <c r="A12" t="s">
        <v>40</v>
      </c>
      <c r="B12" s="209">
        <f>데이타!AC60</f>
        <v>98.046875</v>
      </c>
    </row>
    <row r="13" spans="1:2" ht="15">
      <c r="A13" t="s">
        <v>41</v>
      </c>
      <c r="B13" s="209">
        <f>+데이타!AC65</f>
        <v>97.11538461538461</v>
      </c>
    </row>
    <row r="14" spans="1:2" ht="15">
      <c r="A14" t="s">
        <v>33</v>
      </c>
      <c r="B14" s="209">
        <f>+데이타!AC70</f>
        <v>93.05555555555556</v>
      </c>
    </row>
    <row r="15" spans="1:2" ht="15">
      <c r="A15" t="s">
        <v>42</v>
      </c>
      <c r="B15" s="209">
        <f>+데이타!AC75</f>
        <v>85.41666666666666</v>
      </c>
    </row>
    <row r="16" spans="1:2" ht="15">
      <c r="A16" t="s">
        <v>43</v>
      </c>
      <c r="B16" s="209">
        <f>+데이타!AC80</f>
        <v>91.34615384615384</v>
      </c>
    </row>
    <row r="17" spans="1:2" ht="15">
      <c r="A17" t="s">
        <v>44</v>
      </c>
      <c r="B17" s="209">
        <f>+데이타!AC85</f>
        <v>96.5909090909091</v>
      </c>
    </row>
    <row r="18" spans="1:2" ht="15">
      <c r="A18" t="s">
        <v>45</v>
      </c>
      <c r="B18" s="209">
        <f>+데이타!AC90</f>
        <v>81.81818181818183</v>
      </c>
    </row>
    <row r="19" spans="1:2" ht="15">
      <c r="A19" t="s">
        <v>46</v>
      </c>
      <c r="B19" s="209">
        <f>+데이타!AC95</f>
        <v>100</v>
      </c>
    </row>
    <row r="20" spans="1:2" ht="15">
      <c r="A20" t="s">
        <v>47</v>
      </c>
      <c r="B20" s="209">
        <f>+데이타!AC100</f>
        <v>95.83333333333334</v>
      </c>
    </row>
    <row r="21" spans="1:2" ht="15">
      <c r="A21" t="s">
        <v>22</v>
      </c>
      <c r="B21" s="209">
        <f>+데이타!AC105</f>
        <v>91.66666666666666</v>
      </c>
    </row>
    <row r="22" spans="1:2" ht="15">
      <c r="A22" t="s">
        <v>29</v>
      </c>
      <c r="B22" s="209">
        <f>+데이타!AC110</f>
        <v>100</v>
      </c>
    </row>
    <row r="23" spans="1:2" ht="15">
      <c r="A23" t="s">
        <v>23</v>
      </c>
      <c r="B23" s="209">
        <f>+데이타!AC115</f>
        <v>62.5</v>
      </c>
    </row>
    <row r="24" spans="1:2" ht="15">
      <c r="A24" t="s">
        <v>30</v>
      </c>
      <c r="B24" s="209">
        <f>+데이타!AC120</f>
        <v>100</v>
      </c>
    </row>
    <row r="25" spans="1:2" ht="15">
      <c r="A25" t="s">
        <v>31</v>
      </c>
      <c r="B25" s="209">
        <f>+데이타!AC125</f>
        <v>66.66666666666666</v>
      </c>
    </row>
    <row r="26" spans="1:2" ht="15">
      <c r="A26" t="s">
        <v>32</v>
      </c>
      <c r="B26" s="209">
        <f>+데이타!AC130</f>
        <v>100</v>
      </c>
    </row>
    <row r="27" ht="15">
      <c r="B27" s="209"/>
    </row>
    <row r="28" ht="15">
      <c r="B28" s="209"/>
    </row>
    <row r="29" ht="15">
      <c r="B29" s="209"/>
    </row>
  </sheetData>
  <printOptions/>
  <pageMargins left="0.7" right="0.7" top="0.5046875" bottom="0.049479166666666664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방과후코디</cp:lastModifiedBy>
  <cp:lastPrinted>2014-09-25T07:54:24Z</cp:lastPrinted>
  <dcterms:created xsi:type="dcterms:W3CDTF">2011-07-13T07:50:33Z</dcterms:created>
  <dcterms:modified xsi:type="dcterms:W3CDTF">2015-09-25T05:40:44Z</dcterms:modified>
  <cp:category/>
  <cp:version/>
  <cp:contentType/>
  <cp:contentStatus/>
</cp:coreProperties>
</file>